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Ward\00-Group\DP\HAT\draft\Format\original upload files\"/>
    </mc:Choice>
  </mc:AlternateContent>
  <bookViews>
    <workbookView xWindow="-110" yWindow="-110" windowWidth="19420" windowHeight="10300" firstSheet="2" activeTab="5"/>
  </bookViews>
  <sheets>
    <sheet name="Suppl_Table_8" sheetId="12" r:id="rId1"/>
    <sheet name="Suppl_Table_9" sheetId="11" r:id="rId2"/>
    <sheet name="Suppl_Table_10" sheetId="10" r:id="rId3"/>
    <sheet name="Suppl_Table_11" sheetId="9" r:id="rId4"/>
    <sheet name="Suppl_Table_12" sheetId="4" r:id="rId5"/>
    <sheet name="Suppl_Table_13" sheetId="3" r:id="rId6"/>
    <sheet name="Suppl_Table_14" sheetId="1" r:id="rId7"/>
    <sheet name="Suppl_Table_15" sheetId="2" r:id="rId8"/>
    <sheet name="Suppl_Table_16" sheetId="5" r:id="rId9"/>
    <sheet name="Suppl_Table_17" sheetId="6" r:id="rId10"/>
    <sheet name="Suppl_Table_18" sheetId="7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4" l="1"/>
  <c r="O5" i="4"/>
  <c r="S5" i="4" s="1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S11" i="4" s="1"/>
  <c r="O3" i="4"/>
  <c r="P22" i="4"/>
  <c r="P21" i="4"/>
  <c r="P20" i="4"/>
  <c r="P19" i="4"/>
  <c r="Q9" i="4"/>
  <c r="P18" i="4"/>
  <c r="P17" i="4"/>
  <c r="P16" i="4"/>
  <c r="P15" i="4"/>
  <c r="P14" i="4"/>
  <c r="P13" i="4"/>
  <c r="T12" i="4"/>
  <c r="S12" i="4"/>
  <c r="R12" i="4"/>
  <c r="Q12" i="4"/>
  <c r="P12" i="4"/>
  <c r="P11" i="4"/>
  <c r="T11" i="4" s="1"/>
  <c r="P10" i="4"/>
  <c r="R10" i="4" s="1"/>
  <c r="Q10" i="4"/>
  <c r="T9" i="4"/>
  <c r="S9" i="4"/>
  <c r="P9" i="4"/>
  <c r="R9" i="4" s="1"/>
  <c r="T8" i="4"/>
  <c r="S8" i="4"/>
  <c r="R8" i="4"/>
  <c r="Q8" i="4"/>
  <c r="P8" i="4"/>
  <c r="P7" i="4"/>
  <c r="T7" i="4" s="1"/>
  <c r="S7" i="4"/>
  <c r="P6" i="4"/>
  <c r="R6" i="4" s="1"/>
  <c r="Q6" i="4"/>
  <c r="T5" i="4"/>
  <c r="P5" i="4"/>
  <c r="R5" i="4" s="1"/>
  <c r="T4" i="4"/>
  <c r="S4" i="4"/>
  <c r="R4" i="4"/>
  <c r="Q4" i="4"/>
  <c r="P4" i="4"/>
  <c r="P3" i="4"/>
  <c r="T3" i="4" s="1"/>
  <c r="Q5" i="4" l="1"/>
  <c r="S3" i="4"/>
  <c r="Q7" i="4"/>
  <c r="Q11" i="4"/>
  <c r="R3" i="4"/>
  <c r="S6" i="4"/>
  <c r="S10" i="4"/>
  <c r="T6" i="4"/>
  <c r="T10" i="4"/>
  <c r="Q3" i="4"/>
  <c r="R7" i="4"/>
  <c r="R11" i="4"/>
  <c r="E5" i="5" l="1"/>
  <c r="E6" i="5"/>
  <c r="E7" i="5"/>
  <c r="F7" i="5"/>
  <c r="F6" i="5"/>
  <c r="F5" i="5"/>
  <c r="E3" i="5"/>
  <c r="E4" i="5"/>
  <c r="E2" i="5"/>
  <c r="F4" i="5"/>
  <c r="F3" i="5"/>
  <c r="F2" i="5"/>
  <c r="I6" i="2"/>
  <c r="F6" i="2"/>
  <c r="G6" i="2" s="1"/>
  <c r="H6" i="2" s="1"/>
  <c r="I5" i="2"/>
  <c r="F5" i="2"/>
  <c r="G5" i="2" s="1"/>
  <c r="H5" i="2" s="1"/>
  <c r="I4" i="2"/>
  <c r="F4" i="2"/>
  <c r="G4" i="2" s="1"/>
  <c r="H4" i="2" s="1"/>
  <c r="I3" i="2"/>
  <c r="F3" i="2"/>
  <c r="G3" i="2" s="1"/>
  <c r="H3" i="2" s="1"/>
  <c r="I2" i="2"/>
  <c r="F2" i="2"/>
  <c r="G2" i="2" s="1"/>
  <c r="H2" i="2" s="1"/>
  <c r="I13" i="1"/>
  <c r="I14" i="1"/>
  <c r="I15" i="1"/>
  <c r="I16" i="1"/>
  <c r="I17" i="1"/>
  <c r="I18" i="1"/>
  <c r="F13" i="1"/>
  <c r="G13" i="1" s="1"/>
  <c r="H13" i="1" s="1"/>
  <c r="F14" i="1"/>
  <c r="G14" i="1" s="1"/>
  <c r="H14" i="1" s="1"/>
  <c r="F15" i="1"/>
  <c r="G15" i="1" s="1"/>
  <c r="H15" i="1" s="1"/>
  <c r="F16" i="1"/>
  <c r="G16" i="1" s="1"/>
  <c r="H16" i="1" s="1"/>
  <c r="F17" i="1"/>
  <c r="G17" i="1" s="1"/>
  <c r="H17" i="1" s="1"/>
  <c r="F18" i="1"/>
  <c r="G18" i="1" s="1"/>
  <c r="H18" i="1" s="1"/>
  <c r="I12" i="1" l="1"/>
  <c r="F12" i="1"/>
  <c r="G12" i="1" s="1"/>
  <c r="H12" i="1" s="1"/>
  <c r="I11" i="1"/>
  <c r="F11" i="1"/>
  <c r="G11" i="1" s="1"/>
  <c r="H11" i="1" s="1"/>
  <c r="I10" i="1"/>
  <c r="F10" i="1"/>
  <c r="G10" i="1" s="1"/>
  <c r="H10" i="1" s="1"/>
  <c r="I9" i="1"/>
  <c r="F9" i="1"/>
  <c r="G9" i="1" s="1"/>
  <c r="H9" i="1" s="1"/>
  <c r="I8" i="1"/>
  <c r="F8" i="1"/>
  <c r="G8" i="1" s="1"/>
  <c r="H8" i="1" s="1"/>
  <c r="I7" i="1"/>
  <c r="F7" i="1"/>
  <c r="G7" i="1" s="1"/>
  <c r="H7" i="1" s="1"/>
  <c r="I6" i="1"/>
  <c r="F6" i="1"/>
  <c r="G6" i="1" s="1"/>
  <c r="H6" i="1" s="1"/>
  <c r="I5" i="1"/>
  <c r="F5" i="1"/>
  <c r="G5" i="1" s="1"/>
  <c r="H5" i="1" s="1"/>
  <c r="I4" i="1"/>
  <c r="F4" i="1"/>
  <c r="G4" i="1" s="1"/>
  <c r="H4" i="1" s="1"/>
  <c r="I3" i="1"/>
  <c r="F3" i="1"/>
  <c r="G3" i="1" s="1"/>
  <c r="H3" i="1" s="1"/>
</calcChain>
</file>

<file path=xl/sharedStrings.xml><?xml version="1.0" encoding="utf-8"?>
<sst xmlns="http://schemas.openxmlformats.org/spreadsheetml/2006/main" count="230" uniqueCount="159">
  <si>
    <t>Supplementary Table 15</t>
    <phoneticPr fontId="2" type="noConversion"/>
  </si>
  <si>
    <t>VH</t>
    <phoneticPr fontId="2" type="noConversion"/>
  </si>
  <si>
    <t>290522 batch</t>
    <phoneticPr fontId="2" type="noConversion"/>
  </si>
  <si>
    <t>CDP-IG-3-30ISO-13MIN 230NM</t>
  </si>
  <si>
    <t>diamide</t>
    <phoneticPr fontId="2" type="noConversion"/>
  </si>
  <si>
    <t>290522-1</t>
    <phoneticPr fontId="2" type="noConversion"/>
  </si>
  <si>
    <t>Cu</t>
    <phoneticPr fontId="2" type="noConversion"/>
  </si>
  <si>
    <t>290522-2</t>
  </si>
  <si>
    <t>DMSO</t>
    <phoneticPr fontId="2" type="noConversion"/>
  </si>
  <si>
    <t>290522-3</t>
  </si>
  <si>
    <t>310522-1</t>
    <phoneticPr fontId="2" type="noConversion"/>
  </si>
  <si>
    <t>Suplementary Table 14</t>
    <phoneticPr fontId="2" type="noConversion"/>
  </si>
  <si>
    <t xml:space="preserve">model substrate </t>
    <phoneticPr fontId="2" type="noConversion"/>
  </si>
  <si>
    <t>UPC2</t>
    <phoneticPr fontId="2" type="noConversion"/>
  </si>
  <si>
    <t>cyclization pd</t>
    <phoneticPr fontId="2" type="noConversion"/>
  </si>
  <si>
    <t>yield</t>
    <phoneticPr fontId="2" type="noConversion"/>
  </si>
  <si>
    <t>ee</t>
    <phoneticPr fontId="2" type="noConversion"/>
  </si>
  <si>
    <t>060124-1</t>
    <phoneticPr fontId="2" type="noConversion"/>
  </si>
  <si>
    <t>060124-2</t>
  </si>
  <si>
    <t>060124-3</t>
  </si>
  <si>
    <t>060124-4</t>
  </si>
  <si>
    <t>060124-5</t>
  </si>
  <si>
    <t>060124-6</t>
  </si>
  <si>
    <t>120124-1</t>
    <phoneticPr fontId="2" type="noConversion"/>
  </si>
  <si>
    <t>120124-2</t>
  </si>
  <si>
    <t>120124-5</t>
  </si>
  <si>
    <t>120124-6</t>
  </si>
  <si>
    <t>Sav K121A</t>
  </si>
  <si>
    <t>Sav K121A</t>
    <phoneticPr fontId="2" type="noConversion"/>
  </si>
  <si>
    <t>Sav K121A+1eq imidazole</t>
    <phoneticPr fontId="2" type="noConversion"/>
  </si>
  <si>
    <t>Sav K121A+10eq imidazole</t>
    <phoneticPr fontId="2" type="noConversion"/>
  </si>
  <si>
    <t>Sav K121H</t>
    <phoneticPr fontId="2" type="noConversion"/>
  </si>
  <si>
    <t>Sav K121H + 10eq imidazole</t>
    <phoneticPr fontId="2" type="noConversion"/>
  </si>
  <si>
    <t xml:space="preserve">Sav WT </t>
  </si>
  <si>
    <t>Sav WT + 1 eq imidazole</t>
  </si>
  <si>
    <t>Sav WT + 10 eq imidazole</t>
  </si>
  <si>
    <t xml:space="preserve">with K121H, 0.5% cat, 10oC </t>
  </si>
  <si>
    <t>ISTD</t>
  </si>
  <si>
    <t>t1</t>
  </si>
  <si>
    <t>t2</t>
  </si>
  <si>
    <t>Yield/%</t>
  </si>
  <si>
    <t>e.e./%</t>
  </si>
  <si>
    <t>Mean yield</t>
  </si>
  <si>
    <t>mean e.e.</t>
  </si>
  <si>
    <t>Cof 3-1</t>
  </si>
  <si>
    <t>Cof 3-2</t>
  </si>
  <si>
    <t>Cof 4-1</t>
  </si>
  <si>
    <t>Cof 4-2</t>
  </si>
  <si>
    <t>Cof 6-1</t>
  </si>
  <si>
    <t>Cof 6-2</t>
  </si>
  <si>
    <t>Cof 7-1</t>
  </si>
  <si>
    <t>Cof 7-2</t>
  </si>
  <si>
    <t>Cofactor 7 with K121M at 10 oC</t>
  </si>
  <si>
    <t>Cof 7-3</t>
  </si>
  <si>
    <t>Cof 7-4</t>
  </si>
  <si>
    <t>Sav WT</t>
  </si>
  <si>
    <t>S112V K121H</t>
  </si>
  <si>
    <t>Sav* K121H</t>
  </si>
  <si>
    <t>Sav* S112V-K121H</t>
  </si>
  <si>
    <r>
      <t>Sav_α</t>
    </r>
    <r>
      <rPr>
        <vertAlign val="subscript"/>
        <sz val="12"/>
        <color theme="1"/>
        <rFont val="Calibri"/>
        <family val="2"/>
        <scheme val="minor"/>
      </rPr>
      <t>16</t>
    </r>
  </si>
  <si>
    <r>
      <t>chSav*_α</t>
    </r>
    <r>
      <rPr>
        <vertAlign val="subscript"/>
        <sz val="12"/>
        <color theme="1"/>
        <rFont val="Calibri"/>
        <family val="2"/>
        <scheme val="minor"/>
      </rPr>
      <t xml:space="preserve">16 </t>
    </r>
    <r>
      <rPr>
        <sz val="12"/>
        <color theme="1"/>
        <rFont val="Calibri"/>
        <family val="2"/>
        <scheme val="minor"/>
      </rPr>
      <t>K131H</t>
    </r>
  </si>
  <si>
    <r>
      <t>chSav*_α</t>
    </r>
    <r>
      <rPr>
        <vertAlign val="subscript"/>
        <sz val="12"/>
        <color theme="1"/>
        <rFont val="Calibri"/>
        <family val="2"/>
        <scheme val="minor"/>
      </rPr>
      <t xml:space="preserve">16 </t>
    </r>
    <r>
      <rPr>
        <sz val="12"/>
        <color theme="1"/>
        <rFont val="Calibri"/>
        <family val="2"/>
        <scheme val="minor"/>
      </rPr>
      <t xml:space="preserve">S122V-K131H </t>
    </r>
  </si>
  <si>
    <t>yield</t>
  </si>
  <si>
    <t>e.e.</t>
  </si>
  <si>
    <t>N48K K131H</t>
  </si>
  <si>
    <t>E49V K131H</t>
  </si>
  <si>
    <t>N48D E49G K131H</t>
  </si>
  <si>
    <t>D51E K131H</t>
  </si>
  <si>
    <t>D51G K131H</t>
  </si>
  <si>
    <t>D51R K131H</t>
  </si>
  <si>
    <t>D51S K131H</t>
  </si>
  <si>
    <t>D51V K131H</t>
  </si>
  <si>
    <t>Yield</t>
  </si>
  <si>
    <t>K131H</t>
  </si>
  <si>
    <t>t/min</t>
  </si>
  <si>
    <t>301022 batch</t>
  </si>
  <si>
    <t>ee</t>
  </si>
  <si>
    <t>stdevp</t>
  </si>
  <si>
    <t>stdev</t>
  </si>
  <si>
    <t>cdp-1</t>
  </si>
  <si>
    <t>cdp-2</t>
  </si>
  <si>
    <t>cdp-3</t>
  </si>
  <si>
    <t>cdp-4</t>
  </si>
  <si>
    <t>cdp-5</t>
  </si>
  <si>
    <t>cdp-6</t>
  </si>
  <si>
    <t>cdp-7</t>
  </si>
  <si>
    <t>cdp-8</t>
  </si>
  <si>
    <t>5min</t>
  </si>
  <si>
    <t>cdp-9</t>
  </si>
  <si>
    <t>10min</t>
  </si>
  <si>
    <t>cdp-10</t>
  </si>
  <si>
    <t>15min</t>
  </si>
  <si>
    <t>cdp-11</t>
  </si>
  <si>
    <t>30min</t>
  </si>
  <si>
    <t>cdp-12</t>
  </si>
  <si>
    <t>45min</t>
  </si>
  <si>
    <t>cdp-13</t>
  </si>
  <si>
    <t>60min</t>
  </si>
  <si>
    <t>cdp-14</t>
  </si>
  <si>
    <t>2h</t>
  </si>
  <si>
    <t>cdp-15</t>
  </si>
  <si>
    <t>3h</t>
  </si>
  <si>
    <t>cdp-16</t>
  </si>
  <si>
    <t xml:space="preserve"> Yield of 1b/%</t>
  </si>
  <si>
    <t>e.e.of 1b/%</t>
  </si>
  <si>
    <t>Yield of 1c/%</t>
  </si>
  <si>
    <t>e.e. of 1c/%</t>
  </si>
  <si>
    <t>Yield of 1a/%</t>
  </si>
  <si>
    <r>
      <t xml:space="preserve">cyclization pd </t>
    </r>
    <r>
      <rPr>
        <b/>
        <sz val="11"/>
        <color theme="1"/>
        <rFont val="Calibri"/>
        <family val="2"/>
        <scheme val="minor"/>
      </rPr>
      <t>2</t>
    </r>
  </si>
  <si>
    <t>over-reduced side product</t>
  </si>
  <si>
    <t xml:space="preserve">the hydride source are prepared in stock solutions or used directly with solid, Sav K121H was used as the optimal variant. </t>
  </si>
  <si>
    <t xml:space="preserve">stock </t>
  </si>
  <si>
    <t>to add/uL</t>
  </si>
  <si>
    <t>eq</t>
  </si>
  <si>
    <t>substrate 0.25 M stock/uL</t>
  </si>
  <si>
    <t>cofactor 1.67 mM stock</t>
  </si>
  <si>
    <t>MeOH</t>
  </si>
  <si>
    <t>Sav K121H/9.4mg/mL</t>
  </si>
  <si>
    <t>Buffer to add</t>
  </si>
  <si>
    <t>Temperature</t>
  </si>
  <si>
    <t>time</t>
  </si>
  <si>
    <t>Stdev</t>
  </si>
  <si>
    <t>Me(OEt)2SiH</t>
  </si>
  <si>
    <t>0.3M in DMSO</t>
  </si>
  <si>
    <t>37 oC</t>
  </si>
  <si>
    <t>24 h</t>
  </si>
  <si>
    <t>PhSiH3</t>
  </si>
  <si>
    <t>PhMeSiH2</t>
  </si>
  <si>
    <t>Ph2SiH2</t>
  </si>
  <si>
    <t>Ph(OiPr)SiH2</t>
  </si>
  <si>
    <t>NaBH4</t>
  </si>
  <si>
    <t>solid</t>
  </si>
  <si>
    <t>1 mg</t>
  </si>
  <si>
    <t>excess</t>
  </si>
  <si>
    <t>NADPH</t>
  </si>
  <si>
    <t>Sodium Formate</t>
  </si>
  <si>
    <t>0.3M in H2O</t>
  </si>
  <si>
    <t>iPrOH</t>
  </si>
  <si>
    <t xml:space="preserve">liquid </t>
  </si>
  <si>
    <t>Hantsch ester</t>
  </si>
  <si>
    <r>
      <t>0.25M in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charset val="134"/>
        <scheme val="minor"/>
      </rPr>
      <t>O</t>
    </r>
  </si>
  <si>
    <t>VH 1:2</t>
  </si>
  <si>
    <t>VH 1:4</t>
  </si>
  <si>
    <t>VH 1:8 MeOH</t>
  </si>
  <si>
    <t>25 oC</t>
  </si>
  <si>
    <t xml:space="preserve">10 oC </t>
  </si>
  <si>
    <t>5 oC</t>
  </si>
  <si>
    <t xml:space="preserve">MeOH </t>
  </si>
  <si>
    <t>EtOH</t>
  </si>
  <si>
    <t>TFE</t>
  </si>
  <si>
    <t>HFIP</t>
  </si>
  <si>
    <t>ACN</t>
  </si>
  <si>
    <t>DMF</t>
  </si>
  <si>
    <t>NMP</t>
  </si>
  <si>
    <t>NaOAc pH=5.0, 0.1M</t>
  </si>
  <si>
    <t>citrate</t>
  </si>
  <si>
    <t>citrate-phosphate</t>
  </si>
  <si>
    <t>MOPS</t>
  </si>
  <si>
    <t>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</si>
</sst>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00000000_ "/>
  </numFmts>
  <fonts count="8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charset val="134"/>
      <scheme val="minor"/>
    </font>
    <font>
      <b/>
      <sz val="11"/>
      <color theme="1"/>
      <name val="Calibri"/>
      <family val="3"/>
      <charset val="134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164" fontId="0" fillId="0" borderId="0" xfId="0" applyNumberFormat="1">
      <alignment vertical="center"/>
    </xf>
    <xf numFmtId="0" fontId="3" fillId="0" borderId="0" xfId="0" applyFont="1">
      <alignment vertical="center"/>
    </xf>
    <xf numFmtId="1" fontId="0" fillId="0" borderId="0" xfId="0" applyNumberFormat="1">
      <alignment vertical="center"/>
    </xf>
    <xf numFmtId="165" fontId="0" fillId="0" borderId="0" xfId="0" applyNumberFormat="1">
      <alignment vertical="center"/>
    </xf>
    <xf numFmtId="0" fontId="0" fillId="0" borderId="0" xfId="0" applyAlignment="1"/>
    <xf numFmtId="1" fontId="0" fillId="0" borderId="0" xfId="0" applyNumberFormat="1" applyAlignment="1"/>
    <xf numFmtId="0" fontId="1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1" fontId="0" fillId="0" borderId="0" xfId="0" applyNumberFormat="1" applyBorder="1">
      <alignment vertical="center"/>
    </xf>
    <xf numFmtId="0" fontId="0" fillId="0" borderId="0" xfId="0" applyFill="1" applyBorder="1">
      <alignment vertical="center"/>
    </xf>
    <xf numFmtId="1" fontId="0" fillId="0" borderId="0" xfId="0" applyNumberFormat="1" applyFill="1" applyBorder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L16" sqref="L16"/>
    </sheetView>
  </sheetViews>
  <sheetFormatPr defaultRowHeight="14.5"/>
  <sheetData>
    <row r="1" spans="1:6">
      <c r="A1" s="6"/>
      <c r="B1" s="6" t="s">
        <v>37</v>
      </c>
      <c r="C1" s="6" t="s">
        <v>38</v>
      </c>
      <c r="D1" s="6" t="s">
        <v>39</v>
      </c>
      <c r="E1" s="6" t="s">
        <v>72</v>
      </c>
      <c r="F1" s="6" t="s">
        <v>63</v>
      </c>
    </row>
    <row r="2" spans="1:6">
      <c r="A2" s="6" t="s">
        <v>154</v>
      </c>
      <c r="B2" s="6">
        <v>8158</v>
      </c>
      <c r="C2" s="6">
        <v>3475</v>
      </c>
      <c r="D2" s="6">
        <v>2289</v>
      </c>
      <c r="E2" s="7">
        <v>58.607967639127239</v>
      </c>
      <c r="F2" s="7">
        <v>20.575988896599583</v>
      </c>
    </row>
    <row r="3" spans="1:6">
      <c r="A3" s="6" t="s">
        <v>155</v>
      </c>
      <c r="B3" s="6">
        <v>7897</v>
      </c>
      <c r="C3" s="6">
        <v>3392</v>
      </c>
      <c r="D3" s="6">
        <v>3085</v>
      </c>
      <c r="E3" s="7">
        <v>68.03433582373053</v>
      </c>
      <c r="F3" s="7">
        <v>4.7398486953836656</v>
      </c>
    </row>
    <row r="4" spans="1:6">
      <c r="A4" s="6" t="s">
        <v>156</v>
      </c>
      <c r="B4" s="6">
        <v>8009</v>
      </c>
      <c r="C4" s="6">
        <v>3202</v>
      </c>
      <c r="D4" s="6">
        <v>2777</v>
      </c>
      <c r="E4" s="7">
        <v>61.925090523161444</v>
      </c>
      <c r="F4" s="7">
        <v>7.1082120755979261</v>
      </c>
    </row>
    <row r="5" spans="1:6">
      <c r="A5" s="6" t="s">
        <v>157</v>
      </c>
      <c r="B5" s="6">
        <v>7674</v>
      </c>
      <c r="C5" s="6">
        <v>2422</v>
      </c>
      <c r="D5" s="6">
        <v>2384</v>
      </c>
      <c r="E5" s="7">
        <v>51.949139953088348</v>
      </c>
      <c r="F5" s="7">
        <v>0.79067831876820638</v>
      </c>
    </row>
    <row r="6" spans="1:6">
      <c r="A6" s="6" t="s">
        <v>158</v>
      </c>
      <c r="B6" s="6">
        <v>8088</v>
      </c>
      <c r="C6" s="6">
        <v>2125</v>
      </c>
      <c r="D6" s="6">
        <v>2211</v>
      </c>
      <c r="E6" s="7">
        <v>44.469732937685464</v>
      </c>
      <c r="F6" s="7">
        <v>-1.9833948339483394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F16" sqref="F16"/>
    </sheetView>
  </sheetViews>
  <sheetFormatPr defaultRowHeight="14.5"/>
  <cols>
    <col min="1" max="1" width="19.6328125" customWidth="1"/>
  </cols>
  <sheetData>
    <row r="1" spans="1:3">
      <c r="B1" t="s">
        <v>72</v>
      </c>
      <c r="C1" t="s">
        <v>63</v>
      </c>
    </row>
    <row r="2" spans="1:3">
      <c r="A2" t="s">
        <v>73</v>
      </c>
      <c r="B2">
        <v>31</v>
      </c>
      <c r="C2">
        <v>74</v>
      </c>
    </row>
    <row r="3" spans="1:3">
      <c r="A3" t="s">
        <v>64</v>
      </c>
      <c r="B3" s="4">
        <v>33</v>
      </c>
      <c r="C3" s="4">
        <v>72</v>
      </c>
    </row>
    <row r="4" spans="1:3">
      <c r="A4" t="s">
        <v>65</v>
      </c>
      <c r="B4" s="4">
        <v>35</v>
      </c>
      <c r="C4" s="4">
        <v>65</v>
      </c>
    </row>
    <row r="5" spans="1:3">
      <c r="A5" t="s">
        <v>66</v>
      </c>
      <c r="B5" s="4">
        <v>63</v>
      </c>
      <c r="C5" s="4">
        <v>16</v>
      </c>
    </row>
    <row r="6" spans="1:3">
      <c r="A6" t="s">
        <v>67</v>
      </c>
      <c r="B6" s="4">
        <v>44.613462138728323</v>
      </c>
      <c r="C6" s="4">
        <v>33.690030319243803</v>
      </c>
    </row>
    <row r="7" spans="1:3">
      <c r="A7" t="s">
        <v>68</v>
      </c>
      <c r="B7" s="4">
        <v>46.581611245290304</v>
      </c>
      <c r="C7" s="4">
        <v>31.82596779719082</v>
      </c>
    </row>
    <row r="8" spans="1:3">
      <c r="A8" t="s">
        <v>69</v>
      </c>
      <c r="B8" s="4">
        <v>49.541491617895048</v>
      </c>
      <c r="C8" s="4">
        <v>11.658673722507029</v>
      </c>
    </row>
    <row r="9" spans="1:3">
      <c r="A9" t="s">
        <v>70</v>
      </c>
      <c r="B9" s="4">
        <v>45.757908413414391</v>
      </c>
      <c r="C9" s="4">
        <v>32.283185840707965</v>
      </c>
    </row>
    <row r="10" spans="1:3">
      <c r="A10" t="s">
        <v>71</v>
      </c>
      <c r="B10" s="4">
        <v>46.319557711054784</v>
      </c>
      <c r="C10" s="4">
        <v>32.000695289414217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"/>
  <sheetViews>
    <sheetView workbookViewId="0">
      <selection activeCell="Y20" sqref="Y20"/>
    </sheetView>
  </sheetViews>
  <sheetFormatPr defaultRowHeight="14.5"/>
  <cols>
    <col min="23" max="23" width="11.90625" customWidth="1"/>
  </cols>
  <sheetData>
    <row r="1" spans="1:31">
      <c r="A1" t="s">
        <v>74</v>
      </c>
      <c r="B1" t="s">
        <v>75</v>
      </c>
      <c r="C1" t="s">
        <v>108</v>
      </c>
      <c r="G1">
        <v>0</v>
      </c>
      <c r="H1" t="e">
        <v>#DIV/0!</v>
      </c>
      <c r="I1" t="s">
        <v>62</v>
      </c>
      <c r="J1" t="s">
        <v>76</v>
      </c>
      <c r="K1" t="s">
        <v>103</v>
      </c>
      <c r="L1" t="s">
        <v>77</v>
      </c>
      <c r="M1" t="s">
        <v>104</v>
      </c>
      <c r="N1" t="s">
        <v>77</v>
      </c>
      <c r="O1" t="s">
        <v>109</v>
      </c>
      <c r="S1">
        <v>0</v>
      </c>
      <c r="T1" t="e">
        <v>#DIV/0!</v>
      </c>
      <c r="U1" t="s">
        <v>72</v>
      </c>
      <c r="V1" t="s">
        <v>76</v>
      </c>
      <c r="W1" t="s">
        <v>105</v>
      </c>
      <c r="X1" t="s">
        <v>77</v>
      </c>
      <c r="Y1" t="s">
        <v>106</v>
      </c>
      <c r="Z1" t="s">
        <v>77</v>
      </c>
      <c r="AC1" t="s">
        <v>107</v>
      </c>
      <c r="AD1" t="s">
        <v>78</v>
      </c>
      <c r="AE1" t="s">
        <v>77</v>
      </c>
    </row>
    <row r="2" spans="1:31">
      <c r="A2">
        <v>5</v>
      </c>
      <c r="B2" t="s">
        <v>79</v>
      </c>
      <c r="D2">
        <v>174.2</v>
      </c>
      <c r="E2">
        <v>19.3</v>
      </c>
      <c r="F2">
        <v>30.4</v>
      </c>
      <c r="G2">
        <v>49.7</v>
      </c>
      <c r="H2">
        <v>0.28530424799081516</v>
      </c>
      <c r="I2">
        <v>18.099701492537314</v>
      </c>
      <c r="J2">
        <v>-22.334004024144864</v>
      </c>
      <c r="K2">
        <v>19.405649338580513</v>
      </c>
      <c r="L2">
        <v>1.3059478460431997</v>
      </c>
      <c r="M2">
        <v>23.853569176251533</v>
      </c>
      <c r="N2">
        <v>1.5195651521066704</v>
      </c>
      <c r="P2">
        <v>174.2</v>
      </c>
      <c r="Q2">
        <v>0</v>
      </c>
      <c r="R2">
        <v>0</v>
      </c>
      <c r="S2">
        <v>0</v>
      </c>
      <c r="T2">
        <v>0</v>
      </c>
      <c r="U2">
        <v>0</v>
      </c>
      <c r="V2" t="e">
        <v>#DIV/0!</v>
      </c>
      <c r="W2">
        <v>0</v>
      </c>
      <c r="X2">
        <v>0</v>
      </c>
      <c r="Y2">
        <v>0</v>
      </c>
      <c r="Z2" t="e">
        <v>#DIV/0!</v>
      </c>
      <c r="AA2">
        <v>174.2</v>
      </c>
      <c r="AB2">
        <v>259.60000000000002</v>
      </c>
      <c r="AC2">
        <v>81.429754305396102</v>
      </c>
      <c r="AD2">
        <v>71.896614023299037</v>
      </c>
      <c r="AE2">
        <v>9.5331402820970119</v>
      </c>
    </row>
    <row r="3" spans="1:31">
      <c r="A3">
        <v>10</v>
      </c>
      <c r="B3" t="s">
        <v>80</v>
      </c>
      <c r="D3">
        <v>175.1</v>
      </c>
      <c r="E3">
        <v>22.7</v>
      </c>
      <c r="F3">
        <v>38.1</v>
      </c>
      <c r="G3">
        <v>60.8</v>
      </c>
      <c r="H3">
        <v>0.34723015419760139</v>
      </c>
      <c r="I3">
        <v>22.028280982295833</v>
      </c>
      <c r="J3">
        <v>-25.328947368421055</v>
      </c>
      <c r="K3">
        <v>21.306816547485944</v>
      </c>
      <c r="L3">
        <v>0.72146443480988864</v>
      </c>
      <c r="M3">
        <v>24.767979527282314</v>
      </c>
      <c r="N3">
        <v>0.56096784113873888</v>
      </c>
      <c r="P3">
        <v>175.1</v>
      </c>
      <c r="Q3">
        <v>0</v>
      </c>
      <c r="R3">
        <v>0</v>
      </c>
      <c r="S3">
        <v>0</v>
      </c>
      <c r="T3">
        <v>0</v>
      </c>
      <c r="U3">
        <v>0</v>
      </c>
      <c r="V3" t="e">
        <v>#DIV/0!</v>
      </c>
      <c r="W3">
        <v>0</v>
      </c>
      <c r="X3">
        <v>0</v>
      </c>
      <c r="Y3">
        <v>0</v>
      </c>
      <c r="Z3" t="e">
        <v>#DIV/0!</v>
      </c>
      <c r="AA3">
        <v>175.1</v>
      </c>
      <c r="AB3">
        <v>152</v>
      </c>
      <c r="AC3">
        <v>47.433375214163341</v>
      </c>
      <c r="AD3">
        <v>47.012058137959244</v>
      </c>
      <c r="AE3">
        <v>0.42131707620409387</v>
      </c>
    </row>
    <row r="4" spans="1:31">
      <c r="A4">
        <v>15</v>
      </c>
      <c r="B4" t="s">
        <v>81</v>
      </c>
      <c r="D4">
        <v>184.2</v>
      </c>
      <c r="E4">
        <v>41.1</v>
      </c>
      <c r="F4">
        <v>70</v>
      </c>
      <c r="G4">
        <v>111.1</v>
      </c>
      <c r="H4">
        <v>0.60314875135722046</v>
      </c>
      <c r="I4">
        <v>38.263756786102064</v>
      </c>
      <c r="J4">
        <v>-26.012601260126011</v>
      </c>
      <c r="K4">
        <v>42.621633404186895</v>
      </c>
      <c r="L4">
        <v>4.3578766180848039</v>
      </c>
      <c r="M4">
        <v>25.713067547356239</v>
      </c>
      <c r="N4">
        <v>0.29953371276977059</v>
      </c>
      <c r="P4">
        <v>184.2</v>
      </c>
      <c r="Q4">
        <v>4.7</v>
      </c>
      <c r="R4">
        <v>1.2</v>
      </c>
      <c r="S4">
        <v>5.9</v>
      </c>
      <c r="T4">
        <v>3.2030401737242135E-2</v>
      </c>
      <c r="U4">
        <v>1.9171156351791536</v>
      </c>
      <c r="V4">
        <v>59.322033898305079</v>
      </c>
      <c r="W4">
        <v>2.3249124946497104</v>
      </c>
      <c r="X4">
        <v>0.40779685947055727</v>
      </c>
      <c r="Y4">
        <v>60.148821827201324</v>
      </c>
      <c r="Z4">
        <v>0.82678792889624475</v>
      </c>
      <c r="AA4">
        <v>184.2</v>
      </c>
      <c r="AB4">
        <v>81.099999999999994</v>
      </c>
      <c r="AC4">
        <v>24.057905537459284</v>
      </c>
      <c r="AD4">
        <v>23.11860143242675</v>
      </c>
      <c r="AE4">
        <v>0.93930410503253547</v>
      </c>
    </row>
    <row r="5" spans="1:31">
      <c r="A5">
        <v>30</v>
      </c>
      <c r="B5" t="s">
        <v>82</v>
      </c>
      <c r="D5">
        <v>174.6</v>
      </c>
      <c r="E5">
        <v>54.2</v>
      </c>
      <c r="F5">
        <v>107.1</v>
      </c>
      <c r="G5">
        <v>161.30000000000001</v>
      </c>
      <c r="H5">
        <v>0.92382588774341357</v>
      </c>
      <c r="I5">
        <v>58.607514318442156</v>
      </c>
      <c r="J5">
        <v>-32.796032238065706</v>
      </c>
      <c r="K5">
        <v>58.620998538531424</v>
      </c>
      <c r="L5">
        <v>1.3484220089264198E-2</v>
      </c>
      <c r="M5">
        <v>32.086089513528265</v>
      </c>
      <c r="N5">
        <v>0.70994272453743967</v>
      </c>
      <c r="P5">
        <v>174.6</v>
      </c>
      <c r="Q5">
        <v>13.3</v>
      </c>
      <c r="R5">
        <v>3</v>
      </c>
      <c r="S5">
        <v>16.3</v>
      </c>
      <c r="T5">
        <v>9.3356242840778925E-2</v>
      </c>
      <c r="U5">
        <v>5.5876512027491412</v>
      </c>
      <c r="V5">
        <v>63.190184049079754</v>
      </c>
      <c r="W5">
        <v>5.7035813956086017</v>
      </c>
      <c r="X5">
        <v>0.11593019285946005</v>
      </c>
      <c r="Y5">
        <v>59.502068768725934</v>
      </c>
      <c r="Z5">
        <v>3.6881152803538235</v>
      </c>
      <c r="AA5">
        <v>174.6</v>
      </c>
      <c r="AB5">
        <v>25</v>
      </c>
      <c r="AC5">
        <v>7.8238831615120272</v>
      </c>
      <c r="AD5">
        <v>7.9429087938707674</v>
      </c>
      <c r="AE5">
        <v>0.1190256323587402</v>
      </c>
    </row>
    <row r="6" spans="1:31">
      <c r="A6">
        <v>45</v>
      </c>
      <c r="B6" t="s">
        <v>83</v>
      </c>
      <c r="D6">
        <v>170.9</v>
      </c>
      <c r="E6">
        <v>39.9</v>
      </c>
      <c r="F6">
        <v>119.3</v>
      </c>
      <c r="G6">
        <v>159.19999999999999</v>
      </c>
      <c r="H6">
        <v>0.9315389116442363</v>
      </c>
      <c r="I6">
        <v>59.096828554710349</v>
      </c>
      <c r="J6">
        <v>-49.874371859296488</v>
      </c>
      <c r="K6">
        <v>58.115814888975969</v>
      </c>
      <c r="L6">
        <v>0.98101366573438042</v>
      </c>
      <c r="M6">
        <v>47.715906925686724</v>
      </c>
      <c r="N6">
        <v>2.1584649336097605</v>
      </c>
      <c r="P6">
        <v>170.9</v>
      </c>
      <c r="Q6">
        <v>41.6</v>
      </c>
      <c r="R6">
        <v>16.3</v>
      </c>
      <c r="S6">
        <v>57.900000000000006</v>
      </c>
      <c r="T6">
        <v>0.33879461673493272</v>
      </c>
      <c r="U6">
        <v>20.277874195435928</v>
      </c>
      <c r="V6">
        <v>43.696027633851465</v>
      </c>
      <c r="W6">
        <v>18.833180216984019</v>
      </c>
      <c r="X6">
        <v>1.4446939784519088</v>
      </c>
      <c r="Y6">
        <v>44.830469957276613</v>
      </c>
      <c r="Z6">
        <v>1.1344423234251479</v>
      </c>
      <c r="AA6">
        <v>170.9</v>
      </c>
      <c r="AB6">
        <v>2</v>
      </c>
      <c r="AC6">
        <v>0.63946167349327099</v>
      </c>
      <c r="AD6">
        <v>2.2970916930157488</v>
      </c>
      <c r="AE6">
        <v>1.6576300195224778</v>
      </c>
    </row>
    <row r="7" spans="1:31">
      <c r="A7">
        <v>60</v>
      </c>
      <c r="B7" t="s">
        <v>84</v>
      </c>
      <c r="D7">
        <v>169.6</v>
      </c>
      <c r="E7">
        <v>46.1</v>
      </c>
      <c r="F7">
        <v>141.9</v>
      </c>
      <c r="G7">
        <v>188</v>
      </c>
      <c r="H7">
        <v>1.108490566037736</v>
      </c>
      <c r="I7">
        <v>70.322641509433964</v>
      </c>
      <c r="J7">
        <v>-50.957446808510639</v>
      </c>
      <c r="K7">
        <v>58.28070764689457</v>
      </c>
      <c r="L7">
        <v>12.041933862539407</v>
      </c>
      <c r="M7">
        <v>58.72745436872232</v>
      </c>
      <c r="N7">
        <v>7.7700075602116963</v>
      </c>
      <c r="P7">
        <v>169.6</v>
      </c>
      <c r="Q7">
        <v>48.2</v>
      </c>
      <c r="R7">
        <v>19.8</v>
      </c>
      <c r="S7">
        <v>68</v>
      </c>
      <c r="T7">
        <v>0.40094339622641512</v>
      </c>
      <c r="U7">
        <v>23.997665094339624</v>
      </c>
      <c r="V7">
        <v>41.764705882352942</v>
      </c>
      <c r="W7">
        <v>27.832038942518651</v>
      </c>
      <c r="X7">
        <v>3.8343738481790206</v>
      </c>
      <c r="Y7">
        <v>37.016219075042606</v>
      </c>
      <c r="Z7">
        <v>4.7484868073103366</v>
      </c>
      <c r="AA7">
        <v>169.6</v>
      </c>
      <c r="AB7">
        <v>2.6</v>
      </c>
      <c r="AC7">
        <v>0.83767216981132087</v>
      </c>
      <c r="AD7">
        <v>0.79428323078303897</v>
      </c>
      <c r="AE7">
        <v>4.3388939028281948E-2</v>
      </c>
    </row>
    <row r="8" spans="1:31">
      <c r="A8">
        <v>120</v>
      </c>
      <c r="B8" t="s">
        <v>85</v>
      </c>
      <c r="D8">
        <v>182.4</v>
      </c>
      <c r="E8">
        <v>4</v>
      </c>
      <c r="F8">
        <v>76.900000000000006</v>
      </c>
      <c r="G8">
        <v>80.900000000000006</v>
      </c>
      <c r="H8">
        <v>0.44353070175438597</v>
      </c>
      <c r="I8">
        <v>28.137587719298246</v>
      </c>
      <c r="J8">
        <v>-90.111248454882571</v>
      </c>
      <c r="K8">
        <v>29.888272653721685</v>
      </c>
      <c r="L8">
        <v>1.7506849344234379</v>
      </c>
      <c r="M8">
        <v>88.190870129080622</v>
      </c>
      <c r="N8">
        <v>1.9203783258019413</v>
      </c>
      <c r="P8">
        <v>182.4</v>
      </c>
      <c r="Q8">
        <v>79.3</v>
      </c>
      <c r="R8">
        <v>62</v>
      </c>
      <c r="S8">
        <v>141.30000000000001</v>
      </c>
      <c r="T8">
        <v>0.77467105263157898</v>
      </c>
      <c r="U8">
        <v>46.366386513157899</v>
      </c>
      <c r="V8">
        <v>12.243453644727527</v>
      </c>
      <c r="W8">
        <v>45.249590548352074</v>
      </c>
      <c r="X8">
        <v>1.1167959648058243</v>
      </c>
      <c r="Y8">
        <v>13.77938448002142</v>
      </c>
      <c r="Z8">
        <v>1.5359308352938945</v>
      </c>
      <c r="AA8">
        <v>182.4</v>
      </c>
      <c r="AB8">
        <v>0</v>
      </c>
      <c r="AC8">
        <v>0</v>
      </c>
      <c r="AD8">
        <v>0</v>
      </c>
      <c r="AE8">
        <v>0</v>
      </c>
    </row>
    <row r="9" spans="1:31">
      <c r="A9">
        <v>180</v>
      </c>
      <c r="B9" t="s">
        <v>86</v>
      </c>
      <c r="D9">
        <v>180.5</v>
      </c>
      <c r="E9">
        <v>3.3</v>
      </c>
      <c r="F9">
        <v>71.900000000000006</v>
      </c>
      <c r="G9">
        <v>75.2</v>
      </c>
      <c r="H9">
        <v>0.41662049861495848</v>
      </c>
      <c r="I9">
        <v>26.430404432132963</v>
      </c>
      <c r="J9">
        <v>-91.223404255319153</v>
      </c>
      <c r="K9">
        <v>24.165775080388087</v>
      </c>
      <c r="L9">
        <v>2.2646293517448743</v>
      </c>
      <c r="M9">
        <v>91.972691938431041</v>
      </c>
      <c r="N9">
        <v>0.74928768311189486</v>
      </c>
      <c r="P9">
        <v>180.5</v>
      </c>
      <c r="Q9">
        <v>79.3</v>
      </c>
      <c r="R9">
        <v>66.599999999999994</v>
      </c>
      <c r="S9">
        <v>145.89999999999998</v>
      </c>
      <c r="T9">
        <v>0.80831024930747908</v>
      </c>
      <c r="U9">
        <v>48.379793351800544</v>
      </c>
      <c r="V9">
        <v>8.7045921864290641</v>
      </c>
      <c r="W9">
        <v>48.867980344241985</v>
      </c>
      <c r="X9">
        <v>0.4881869924414417</v>
      </c>
      <c r="Y9">
        <v>5.4796574582358613</v>
      </c>
      <c r="Z9">
        <v>3.2249347281932033</v>
      </c>
      <c r="AA9">
        <v>180.5</v>
      </c>
      <c r="AB9">
        <v>0</v>
      </c>
      <c r="AC9">
        <v>0</v>
      </c>
      <c r="AD9">
        <v>0</v>
      </c>
      <c r="AE9">
        <v>0</v>
      </c>
    </row>
    <row r="10" spans="1:31">
      <c r="A10" t="s">
        <v>87</v>
      </c>
      <c r="B10" t="s">
        <v>88</v>
      </c>
      <c r="D10">
        <v>184.7</v>
      </c>
      <c r="E10">
        <v>22.5</v>
      </c>
      <c r="F10">
        <v>37.799999999999997</v>
      </c>
      <c r="G10">
        <v>60.3</v>
      </c>
      <c r="H10">
        <v>0.32647536545749867</v>
      </c>
      <c r="I10">
        <v>20.711597184623713</v>
      </c>
      <c r="J10">
        <v>-25.373134328358205</v>
      </c>
      <c r="P10">
        <v>184.7</v>
      </c>
      <c r="Q10">
        <v>0</v>
      </c>
      <c r="R10">
        <v>0</v>
      </c>
      <c r="S10">
        <v>0</v>
      </c>
      <c r="T10">
        <v>0</v>
      </c>
      <c r="U10">
        <v>0</v>
      </c>
      <c r="V10" t="e">
        <v>#DIV/0!</v>
      </c>
      <c r="AA10">
        <v>184.7</v>
      </c>
      <c r="AB10">
        <v>210.8</v>
      </c>
      <c r="AC10">
        <v>62.363473741201958</v>
      </c>
    </row>
    <row r="11" spans="1:31">
      <c r="A11" t="s">
        <v>89</v>
      </c>
      <c r="B11" t="s">
        <v>90</v>
      </c>
      <c r="D11">
        <v>184.6</v>
      </c>
      <c r="E11">
        <v>22.7</v>
      </c>
      <c r="F11">
        <v>37.200000000000003</v>
      </c>
      <c r="G11">
        <v>59.900000000000006</v>
      </c>
      <c r="H11">
        <v>0.32448537378114845</v>
      </c>
      <c r="I11">
        <v>20.585352112676055</v>
      </c>
      <c r="J11">
        <v>-24.207011686143577</v>
      </c>
      <c r="P11">
        <v>184.6</v>
      </c>
      <c r="Q11">
        <v>0</v>
      </c>
      <c r="R11">
        <v>0</v>
      </c>
      <c r="S11">
        <v>0</v>
      </c>
      <c r="T11">
        <v>0</v>
      </c>
      <c r="U11">
        <v>0</v>
      </c>
      <c r="V11" t="e">
        <v>#DIV/0!</v>
      </c>
      <c r="AA11">
        <v>184.6</v>
      </c>
      <c r="AB11">
        <v>157.4</v>
      </c>
      <c r="AC11">
        <v>46.590741061755153</v>
      </c>
    </row>
    <row r="12" spans="1:31">
      <c r="A12" t="s">
        <v>91</v>
      </c>
      <c r="B12" t="s">
        <v>92</v>
      </c>
      <c r="D12">
        <v>179.6</v>
      </c>
      <c r="E12">
        <v>49.6</v>
      </c>
      <c r="F12">
        <v>83.4</v>
      </c>
      <c r="G12">
        <v>133</v>
      </c>
      <c r="H12">
        <v>0.74053452115812923</v>
      </c>
      <c r="I12">
        <v>46.979510022271718</v>
      </c>
      <c r="J12">
        <v>-25.41353383458647</v>
      </c>
      <c r="P12">
        <v>179.6</v>
      </c>
      <c r="Q12">
        <v>6.6</v>
      </c>
      <c r="R12">
        <v>1.6</v>
      </c>
      <c r="S12">
        <v>8.1999999999999993</v>
      </c>
      <c r="T12">
        <v>4.5657015590200446E-2</v>
      </c>
      <c r="U12">
        <v>2.7327093541202672</v>
      </c>
      <c r="V12">
        <v>60.975609756097569</v>
      </c>
      <c r="AA12">
        <v>179.6</v>
      </c>
      <c r="AB12">
        <v>72.900000000000006</v>
      </c>
      <c r="AC12">
        <v>22.179297327394213</v>
      </c>
    </row>
    <row r="13" spans="1:31">
      <c r="A13" t="s">
        <v>93</v>
      </c>
      <c r="B13" t="s">
        <v>94</v>
      </c>
      <c r="D13">
        <v>176.9</v>
      </c>
      <c r="E13">
        <v>56.1</v>
      </c>
      <c r="F13">
        <v>107.4</v>
      </c>
      <c r="G13">
        <v>163.5</v>
      </c>
      <c r="H13">
        <v>0.92425098925946858</v>
      </c>
      <c r="I13">
        <v>58.634482758620685</v>
      </c>
      <c r="J13">
        <v>-31.376146788990827</v>
      </c>
      <c r="P13">
        <v>176.9</v>
      </c>
      <c r="Q13">
        <v>13.4</v>
      </c>
      <c r="R13">
        <v>3.8</v>
      </c>
      <c r="S13">
        <v>17.2</v>
      </c>
      <c r="T13">
        <v>9.7230073487846236E-2</v>
      </c>
      <c r="U13">
        <v>5.8195115884680613</v>
      </c>
      <c r="V13">
        <v>55.813953488372107</v>
      </c>
      <c r="AA13">
        <v>176.9</v>
      </c>
      <c r="AB13">
        <v>26.1</v>
      </c>
      <c r="AC13">
        <v>8.0619344262295076</v>
      </c>
    </row>
    <row r="14" spans="1:31">
      <c r="A14" t="s">
        <v>95</v>
      </c>
      <c r="B14" t="s">
        <v>96</v>
      </c>
      <c r="D14">
        <v>196.2</v>
      </c>
      <c r="E14">
        <v>48.1</v>
      </c>
      <c r="F14">
        <v>128.6</v>
      </c>
      <c r="G14">
        <v>176.7</v>
      </c>
      <c r="H14">
        <v>0.90061162079510704</v>
      </c>
      <c r="I14">
        <v>57.134801223241588</v>
      </c>
      <c r="J14">
        <v>-45.557441992076967</v>
      </c>
      <c r="P14">
        <v>196.2</v>
      </c>
      <c r="Q14">
        <v>41.6</v>
      </c>
      <c r="R14">
        <v>15.4</v>
      </c>
      <c r="S14">
        <v>57</v>
      </c>
      <c r="T14">
        <v>0.29051987767584098</v>
      </c>
      <c r="U14">
        <v>17.38848623853211</v>
      </c>
      <c r="V14">
        <v>45.96491228070176</v>
      </c>
      <c r="AA14">
        <v>196.2</v>
      </c>
      <c r="AB14">
        <v>14.2</v>
      </c>
      <c r="AC14">
        <v>3.9547217125382268</v>
      </c>
    </row>
    <row r="15" spans="1:31">
      <c r="A15" t="s">
        <v>97</v>
      </c>
      <c r="B15" t="s">
        <v>98</v>
      </c>
      <c r="D15">
        <v>189.2</v>
      </c>
      <c r="E15">
        <v>23.1</v>
      </c>
      <c r="F15">
        <v>114.8</v>
      </c>
      <c r="G15">
        <v>137.9</v>
      </c>
      <c r="H15">
        <v>0.7288583509513743</v>
      </c>
      <c r="I15">
        <v>46.238773784355182</v>
      </c>
      <c r="J15">
        <v>-66.497461928934001</v>
      </c>
      <c r="P15">
        <v>189.2</v>
      </c>
      <c r="Q15">
        <v>66.2</v>
      </c>
      <c r="R15">
        <v>33.9</v>
      </c>
      <c r="S15">
        <v>100.1</v>
      </c>
      <c r="T15">
        <v>0.52906976744186052</v>
      </c>
      <c r="U15">
        <v>31.666412790697677</v>
      </c>
      <c r="V15">
        <v>32.267732267732271</v>
      </c>
      <c r="AA15">
        <v>189.2</v>
      </c>
      <c r="AB15">
        <v>2.6</v>
      </c>
      <c r="AC15">
        <v>0.75089429175475697</v>
      </c>
    </row>
    <row r="16" spans="1:31">
      <c r="A16" t="s">
        <v>99</v>
      </c>
      <c r="B16" t="s">
        <v>100</v>
      </c>
      <c r="D16">
        <v>195.7</v>
      </c>
      <c r="E16">
        <v>6.7</v>
      </c>
      <c r="F16">
        <v>90.9</v>
      </c>
      <c r="G16">
        <v>97.600000000000009</v>
      </c>
      <c r="H16">
        <v>0.49872253449156878</v>
      </c>
      <c r="I16">
        <v>31.638957588145121</v>
      </c>
      <c r="J16">
        <v>-86.270491803278688</v>
      </c>
      <c r="P16">
        <v>195.7</v>
      </c>
      <c r="Q16">
        <v>83.2</v>
      </c>
      <c r="R16">
        <v>61.1</v>
      </c>
      <c r="S16">
        <v>144.30000000000001</v>
      </c>
      <c r="T16">
        <v>0.7373530914665305</v>
      </c>
      <c r="U16">
        <v>44.13279458354625</v>
      </c>
      <c r="V16">
        <v>15.315315315315313</v>
      </c>
      <c r="AA16">
        <v>195.7</v>
      </c>
      <c r="AB16">
        <v>0</v>
      </c>
      <c r="AC16">
        <v>0</v>
      </c>
    </row>
    <row r="17" spans="1:29">
      <c r="A17" t="s">
        <v>101</v>
      </c>
      <c r="B17" t="s">
        <v>102</v>
      </c>
      <c r="D17">
        <v>199</v>
      </c>
      <c r="E17">
        <v>2.5</v>
      </c>
      <c r="F17">
        <v>66.2</v>
      </c>
      <c r="G17">
        <v>68.7</v>
      </c>
      <c r="H17">
        <v>0.34522613065326635</v>
      </c>
      <c r="I17">
        <v>21.901145728643215</v>
      </c>
      <c r="J17">
        <v>-92.721979621542943</v>
      </c>
      <c r="P17">
        <v>199</v>
      </c>
      <c r="Q17">
        <v>83.9</v>
      </c>
      <c r="R17">
        <v>80.2</v>
      </c>
      <c r="S17">
        <v>164.10000000000002</v>
      </c>
      <c r="T17">
        <v>0.82462311557788959</v>
      </c>
      <c r="U17">
        <v>49.356167336683427</v>
      </c>
      <c r="V17">
        <v>2.2547227300426584</v>
      </c>
      <c r="AA17">
        <v>199</v>
      </c>
      <c r="AB17">
        <v>0</v>
      </c>
      <c r="AC17"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H14" sqref="H14"/>
    </sheetView>
  </sheetViews>
  <sheetFormatPr defaultRowHeight="14.5"/>
  <sheetData>
    <row r="1" spans="1:6">
      <c r="A1" s="6"/>
      <c r="B1" s="6" t="s">
        <v>37</v>
      </c>
      <c r="C1" s="6" t="s">
        <v>38</v>
      </c>
      <c r="D1" s="6" t="s">
        <v>39</v>
      </c>
      <c r="E1" s="6" t="s">
        <v>72</v>
      </c>
      <c r="F1" s="6" t="s">
        <v>63</v>
      </c>
    </row>
    <row r="2" spans="1:6">
      <c r="A2" s="6" t="s">
        <v>147</v>
      </c>
      <c r="B2" s="6">
        <v>8271</v>
      </c>
      <c r="C2" s="6">
        <v>2982</v>
      </c>
      <c r="D2" s="6">
        <v>2415</v>
      </c>
      <c r="E2" s="7">
        <v>54.126605005440702</v>
      </c>
      <c r="F2" s="7">
        <v>10.505836575875486</v>
      </c>
    </row>
    <row r="3" spans="1:6">
      <c r="A3" s="6" t="s">
        <v>148</v>
      </c>
      <c r="B3" s="6">
        <v>6635</v>
      </c>
      <c r="C3" s="6">
        <v>2050</v>
      </c>
      <c r="D3" s="6">
        <v>1593</v>
      </c>
      <c r="E3" s="7">
        <v>45.544363225320275</v>
      </c>
      <c r="F3" s="7">
        <v>12.544606093878672</v>
      </c>
    </row>
    <row r="4" spans="1:6">
      <c r="A4" s="6" t="s">
        <v>137</v>
      </c>
      <c r="B4" s="6">
        <v>7490</v>
      </c>
      <c r="C4" s="6">
        <v>2010</v>
      </c>
      <c r="D4" s="6">
        <v>1927</v>
      </c>
      <c r="E4" s="7">
        <v>43.601355140186918</v>
      </c>
      <c r="F4" s="7">
        <v>2.1082042164084327</v>
      </c>
    </row>
    <row r="5" spans="1:6">
      <c r="A5" s="6" t="s">
        <v>149</v>
      </c>
      <c r="B5" s="6">
        <v>7043</v>
      </c>
      <c r="C5" s="6">
        <v>1988</v>
      </c>
      <c r="D5" s="6">
        <v>2007</v>
      </c>
      <c r="E5" s="7">
        <v>47.051718017890103</v>
      </c>
      <c r="F5" s="7">
        <v>-0.47559449311639551</v>
      </c>
    </row>
    <row r="6" spans="1:6">
      <c r="A6" s="6" t="s">
        <v>150</v>
      </c>
      <c r="B6" s="6">
        <v>4671</v>
      </c>
      <c r="C6" s="6">
        <v>470</v>
      </c>
      <c r="D6" s="6">
        <v>387</v>
      </c>
      <c r="E6" s="7">
        <v>15.219043031470779</v>
      </c>
      <c r="F6" s="7">
        <v>9.6849474912485416</v>
      </c>
    </row>
    <row r="7" spans="1:6">
      <c r="A7" s="6" t="s">
        <v>151</v>
      </c>
      <c r="B7" s="6">
        <v>7564</v>
      </c>
      <c r="C7" s="6">
        <v>1794</v>
      </c>
      <c r="D7" s="6">
        <v>1638</v>
      </c>
      <c r="E7" s="7">
        <v>37.636753040719199</v>
      </c>
      <c r="F7" s="7">
        <v>4.5454545454545459</v>
      </c>
    </row>
    <row r="8" spans="1:6">
      <c r="A8" s="6" t="s">
        <v>152</v>
      </c>
      <c r="B8" s="6">
        <v>7330</v>
      </c>
      <c r="C8" s="6">
        <v>2125</v>
      </c>
      <c r="D8" s="6">
        <v>1817</v>
      </c>
      <c r="E8" s="7">
        <v>44.609672578444751</v>
      </c>
      <c r="F8" s="7">
        <v>7.8132927447995941</v>
      </c>
    </row>
    <row r="9" spans="1:6">
      <c r="A9" s="6" t="s">
        <v>153</v>
      </c>
      <c r="B9" s="6">
        <v>6840</v>
      </c>
      <c r="C9" s="6">
        <v>2144</v>
      </c>
      <c r="D9" s="6">
        <v>1533</v>
      </c>
      <c r="E9" s="7">
        <v>44.591688596491231</v>
      </c>
      <c r="F9" s="7">
        <v>16.616807179766113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L11" sqref="L11"/>
    </sheetView>
  </sheetViews>
  <sheetFormatPr defaultRowHeight="14.5"/>
  <cols>
    <col min="2" max="2" width="15.08984375" customWidth="1"/>
  </cols>
  <sheetData>
    <row r="1" spans="1:4">
      <c r="C1" t="s">
        <v>72</v>
      </c>
      <c r="D1" t="s">
        <v>63</v>
      </c>
    </row>
    <row r="2" spans="1:4">
      <c r="A2" t="s">
        <v>144</v>
      </c>
      <c r="B2" t="s">
        <v>56</v>
      </c>
      <c r="C2">
        <v>18</v>
      </c>
      <c r="D2">
        <v>69</v>
      </c>
    </row>
    <row r="3" spans="1:4">
      <c r="A3" t="s">
        <v>145</v>
      </c>
      <c r="B3" t="s">
        <v>56</v>
      </c>
      <c r="C3">
        <v>30</v>
      </c>
      <c r="D3">
        <v>78</v>
      </c>
    </row>
    <row r="4" spans="1:4">
      <c r="A4" t="s">
        <v>146</v>
      </c>
      <c r="B4" t="s">
        <v>56</v>
      </c>
      <c r="C4">
        <v>31</v>
      </c>
      <c r="D4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K8" sqref="K8"/>
    </sheetView>
  </sheetViews>
  <sheetFormatPr defaultRowHeight="14.5"/>
  <sheetData>
    <row r="1" spans="1:6">
      <c r="B1" t="s">
        <v>37</v>
      </c>
      <c r="C1" t="s">
        <v>38</v>
      </c>
      <c r="D1" t="s">
        <v>39</v>
      </c>
      <c r="E1" t="s">
        <v>72</v>
      </c>
      <c r="F1" t="s">
        <v>63</v>
      </c>
    </row>
    <row r="2" spans="1:6">
      <c r="A2" t="s">
        <v>141</v>
      </c>
      <c r="B2">
        <v>9266</v>
      </c>
      <c r="C2">
        <v>4388</v>
      </c>
      <c r="D2">
        <v>637</v>
      </c>
      <c r="E2" s="4">
        <v>44.984758795596804</v>
      </c>
      <c r="F2" s="4">
        <v>74.646766169154233</v>
      </c>
    </row>
    <row r="3" spans="1:6">
      <c r="A3" t="s">
        <v>142</v>
      </c>
      <c r="B3">
        <v>9370</v>
      </c>
      <c r="C3">
        <v>4200</v>
      </c>
      <c r="D3">
        <v>526</v>
      </c>
      <c r="E3" s="4">
        <v>41.83846595517609</v>
      </c>
      <c r="F3" s="4">
        <v>77.740160812526454</v>
      </c>
    </row>
    <row r="4" spans="1:6">
      <c r="A4" t="s">
        <v>143</v>
      </c>
      <c r="B4">
        <v>9190</v>
      </c>
      <c r="C4">
        <v>3575</v>
      </c>
      <c r="D4">
        <v>237</v>
      </c>
      <c r="E4" s="4">
        <v>34.407966485310119</v>
      </c>
      <c r="F4" s="4">
        <v>87.565582371458547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workbookViewId="0">
      <selection activeCell="D17" sqref="D17"/>
    </sheetView>
  </sheetViews>
  <sheetFormatPr defaultRowHeight="14.5"/>
  <sheetData>
    <row r="1" spans="1:20">
      <c r="A1" s="6" t="s">
        <v>110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>
      <c r="A2" s="6"/>
      <c r="B2" s="6" t="s">
        <v>111</v>
      </c>
      <c r="C2" s="6" t="s">
        <v>112</v>
      </c>
      <c r="D2" s="6" t="s">
        <v>113</v>
      </c>
      <c r="E2" s="6" t="s">
        <v>114</v>
      </c>
      <c r="F2" s="6" t="s">
        <v>115</v>
      </c>
      <c r="G2" s="6" t="s">
        <v>116</v>
      </c>
      <c r="H2" s="6" t="s">
        <v>117</v>
      </c>
      <c r="I2" s="6" t="s">
        <v>118</v>
      </c>
      <c r="J2" s="6" t="s">
        <v>119</v>
      </c>
      <c r="K2" s="6" t="s">
        <v>120</v>
      </c>
      <c r="L2" s="6" t="s">
        <v>37</v>
      </c>
      <c r="M2" s="6" t="s">
        <v>38</v>
      </c>
      <c r="N2" s="6" t="s">
        <v>39</v>
      </c>
      <c r="O2" s="6" t="s">
        <v>40</v>
      </c>
      <c r="P2" s="6" t="s">
        <v>41</v>
      </c>
      <c r="Q2" s="6" t="s">
        <v>42</v>
      </c>
      <c r="R2" s="6" t="s">
        <v>43</v>
      </c>
      <c r="S2" s="6" t="s">
        <v>121</v>
      </c>
      <c r="T2" s="6" t="s">
        <v>78</v>
      </c>
    </row>
    <row r="3" spans="1:20">
      <c r="A3" s="6" t="s">
        <v>122</v>
      </c>
      <c r="B3" s="6" t="s">
        <v>123</v>
      </c>
      <c r="C3" s="6">
        <v>4</v>
      </c>
      <c r="D3" s="6">
        <v>3</v>
      </c>
      <c r="E3" s="6">
        <v>1.6</v>
      </c>
      <c r="F3" s="6">
        <v>1.2</v>
      </c>
      <c r="G3" s="6">
        <v>120</v>
      </c>
      <c r="H3" s="6">
        <v>14</v>
      </c>
      <c r="I3" s="6">
        <v>236</v>
      </c>
      <c r="J3" s="6" t="s">
        <v>124</v>
      </c>
      <c r="K3" s="6" t="s">
        <v>125</v>
      </c>
      <c r="L3" s="6">
        <v>9045</v>
      </c>
      <c r="M3" s="6">
        <v>1065</v>
      </c>
      <c r="N3" s="6">
        <v>1119</v>
      </c>
      <c r="O3" s="6">
        <f>75.742*(M3+N3)/L3</f>
        <v>18.288615588723054</v>
      </c>
      <c r="P3" s="6">
        <f>100*(M3-N3)/(M3+N3)</f>
        <v>-2.4725274725274726</v>
      </c>
      <c r="Q3" s="7">
        <f>AVERAGE(O3,O13)</f>
        <v>17.324377759487945</v>
      </c>
      <c r="R3" s="7">
        <f>AVERAGE(P3,P13)</f>
        <v>-1.0849014759206486</v>
      </c>
      <c r="S3" s="7">
        <f>_xlfn.STDEV.P(O3,O13)</f>
        <v>0.9642378292351097</v>
      </c>
      <c r="T3" s="7">
        <f>_xlfn.STDEV.P(P3,P13)</f>
        <v>1.3876259966068238</v>
      </c>
    </row>
    <row r="4" spans="1:20">
      <c r="A4" s="6" t="s">
        <v>126</v>
      </c>
      <c r="B4" s="6" t="s">
        <v>123</v>
      </c>
      <c r="C4" s="6">
        <v>4</v>
      </c>
      <c r="D4" s="6">
        <v>3</v>
      </c>
      <c r="E4" s="6">
        <v>1.6</v>
      </c>
      <c r="F4" s="6">
        <v>1.2</v>
      </c>
      <c r="G4" s="6">
        <v>120</v>
      </c>
      <c r="H4" s="6">
        <v>14</v>
      </c>
      <c r="I4" s="6">
        <v>236</v>
      </c>
      <c r="J4" s="6" t="s">
        <v>124</v>
      </c>
      <c r="K4" s="6" t="s">
        <v>125</v>
      </c>
      <c r="L4" s="6">
        <v>8978</v>
      </c>
      <c r="M4" s="6">
        <v>2811</v>
      </c>
      <c r="N4" s="6">
        <v>2531</v>
      </c>
      <c r="O4" s="6">
        <f t="shared" ref="O4:O21" si="0">75.742*(M4+N4)/L4</f>
        <v>45.06724927600802</v>
      </c>
      <c r="P4" s="6">
        <f t="shared" ref="P4:P22" si="1">100*(M4-N4)/(M4+N4)</f>
        <v>5.2414825907899667</v>
      </c>
      <c r="Q4" s="7">
        <f t="shared" ref="Q4:R12" si="2">AVERAGE(O4,O14)</f>
        <v>46.893054811296565</v>
      </c>
      <c r="R4" s="7">
        <f t="shared" si="2"/>
        <v>5.112377146777269</v>
      </c>
      <c r="S4" s="7">
        <f t="shared" ref="S4:T12" si="3">_xlfn.STDEV.P(O4,O14)</f>
        <v>1.8258055352885485</v>
      </c>
      <c r="T4" s="7">
        <f t="shared" si="3"/>
        <v>0.12910544401269775</v>
      </c>
    </row>
    <row r="5" spans="1:20">
      <c r="A5" s="6" t="s">
        <v>127</v>
      </c>
      <c r="B5" s="6" t="s">
        <v>123</v>
      </c>
      <c r="C5" s="6">
        <v>4</v>
      </c>
      <c r="D5" s="6">
        <v>3</v>
      </c>
      <c r="E5" s="6">
        <v>1.6</v>
      </c>
      <c r="F5" s="6">
        <v>1.2</v>
      </c>
      <c r="G5" s="6">
        <v>120</v>
      </c>
      <c r="H5" s="6">
        <v>14</v>
      </c>
      <c r="I5" s="6">
        <v>236</v>
      </c>
      <c r="J5" s="6" t="s">
        <v>124</v>
      </c>
      <c r="K5" s="6" t="s">
        <v>125</v>
      </c>
      <c r="L5" s="6">
        <v>9252</v>
      </c>
      <c r="M5" s="6">
        <v>2658</v>
      </c>
      <c r="N5" s="6">
        <v>2503</v>
      </c>
      <c r="O5" s="6">
        <f t="shared" si="0"/>
        <v>42.250806528318201</v>
      </c>
      <c r="P5" s="6">
        <f t="shared" si="1"/>
        <v>3.0032939352838599</v>
      </c>
      <c r="Q5" s="7">
        <f t="shared" si="2"/>
        <v>41.739574965795924</v>
      </c>
      <c r="R5" s="7">
        <f t="shared" si="2"/>
        <v>4.0748053934744224</v>
      </c>
      <c r="S5" s="7">
        <f t="shared" si="3"/>
        <v>0.51123156252227631</v>
      </c>
      <c r="T5" s="7">
        <f t="shared" si="3"/>
        <v>1.0715114581905609</v>
      </c>
    </row>
    <row r="6" spans="1:20">
      <c r="A6" s="6" t="s">
        <v>128</v>
      </c>
      <c r="B6" s="6" t="s">
        <v>123</v>
      </c>
      <c r="C6" s="6">
        <v>4</v>
      </c>
      <c r="D6" s="6">
        <v>3</v>
      </c>
      <c r="E6" s="6">
        <v>1.6</v>
      </c>
      <c r="F6" s="6">
        <v>1.2</v>
      </c>
      <c r="G6" s="6">
        <v>120</v>
      </c>
      <c r="H6" s="6">
        <v>14</v>
      </c>
      <c r="I6" s="6">
        <v>236</v>
      </c>
      <c r="J6" s="6" t="s">
        <v>124</v>
      </c>
      <c r="K6" s="6" t="s">
        <v>125</v>
      </c>
      <c r="L6" s="6">
        <v>8682</v>
      </c>
      <c r="M6" s="6">
        <v>2690</v>
      </c>
      <c r="N6" s="6">
        <v>2559</v>
      </c>
      <c r="O6" s="6">
        <f t="shared" si="0"/>
        <v>45.792416263533752</v>
      </c>
      <c r="P6" s="6">
        <f t="shared" si="1"/>
        <v>2.4957134692322347</v>
      </c>
      <c r="Q6" s="7">
        <f t="shared" si="2"/>
        <v>44.971920086401759</v>
      </c>
      <c r="R6" s="7">
        <f t="shared" si="2"/>
        <v>1.6151388469845906</v>
      </c>
      <c r="S6" s="7">
        <f t="shared" si="3"/>
        <v>0.82049617713199297</v>
      </c>
      <c r="T6" s="7">
        <f t="shared" si="3"/>
        <v>0.88057462224764427</v>
      </c>
    </row>
    <row r="7" spans="1:20">
      <c r="A7" s="6" t="s">
        <v>129</v>
      </c>
      <c r="B7" s="6" t="s">
        <v>123</v>
      </c>
      <c r="C7" s="6">
        <v>4</v>
      </c>
      <c r="D7" s="6">
        <v>3</v>
      </c>
      <c r="E7" s="6">
        <v>1.6</v>
      </c>
      <c r="F7" s="6">
        <v>1.2</v>
      </c>
      <c r="G7" s="6">
        <v>120</v>
      </c>
      <c r="H7" s="6">
        <v>14</v>
      </c>
      <c r="I7" s="6">
        <v>236</v>
      </c>
      <c r="J7" s="6" t="s">
        <v>124</v>
      </c>
      <c r="K7" s="6" t="s">
        <v>125</v>
      </c>
      <c r="L7" s="6">
        <v>9002</v>
      </c>
      <c r="M7" s="6">
        <v>1881</v>
      </c>
      <c r="N7" s="6">
        <v>1801</v>
      </c>
      <c r="O7" s="6">
        <f t="shared" si="0"/>
        <v>30.980009331259719</v>
      </c>
      <c r="P7" s="6">
        <f t="shared" si="1"/>
        <v>2.1727322107550244</v>
      </c>
      <c r="Q7" s="7">
        <f t="shared" si="2"/>
        <v>30.753585640210833</v>
      </c>
      <c r="R7" s="7">
        <f t="shared" si="2"/>
        <v>2.0640582012188782</v>
      </c>
      <c r="S7" s="7">
        <f t="shared" si="3"/>
        <v>0.22642369104888616</v>
      </c>
      <c r="T7" s="7">
        <f t="shared" si="3"/>
        <v>0.10867400953614625</v>
      </c>
    </row>
    <row r="8" spans="1:20">
      <c r="A8" s="6" t="s">
        <v>130</v>
      </c>
      <c r="B8" s="6" t="s">
        <v>131</v>
      </c>
      <c r="C8" s="6" t="s">
        <v>132</v>
      </c>
      <c r="D8" s="6" t="s">
        <v>133</v>
      </c>
      <c r="E8" s="6">
        <v>1.6</v>
      </c>
      <c r="F8" s="6">
        <v>1.2</v>
      </c>
      <c r="G8" s="6">
        <v>120</v>
      </c>
      <c r="H8" s="6">
        <v>14</v>
      </c>
      <c r="I8" s="6">
        <v>236</v>
      </c>
      <c r="J8" s="6" t="s">
        <v>124</v>
      </c>
      <c r="K8" s="6" t="s">
        <v>125</v>
      </c>
      <c r="L8" s="6">
        <v>9116</v>
      </c>
      <c r="M8" s="6">
        <v>0</v>
      </c>
      <c r="N8" s="6">
        <v>0</v>
      </c>
      <c r="O8" s="6">
        <f t="shared" si="0"/>
        <v>0</v>
      </c>
      <c r="P8" s="6" t="e">
        <f t="shared" si="1"/>
        <v>#DIV/0!</v>
      </c>
      <c r="Q8" s="7">
        <f t="shared" si="2"/>
        <v>0</v>
      </c>
      <c r="R8" s="7" t="e">
        <f t="shared" si="2"/>
        <v>#DIV/0!</v>
      </c>
      <c r="S8" s="7">
        <f t="shared" si="3"/>
        <v>0</v>
      </c>
      <c r="T8" s="7" t="e">
        <f t="shared" si="3"/>
        <v>#DIV/0!</v>
      </c>
    </row>
    <row r="9" spans="1:20" ht="16.5">
      <c r="A9" s="6" t="s">
        <v>134</v>
      </c>
      <c r="B9" s="6" t="s">
        <v>140</v>
      </c>
      <c r="C9" s="6">
        <v>4</v>
      </c>
      <c r="D9" s="6">
        <v>3</v>
      </c>
      <c r="E9" s="6">
        <v>1.6</v>
      </c>
      <c r="F9" s="6">
        <v>1.2</v>
      </c>
      <c r="G9" s="6">
        <v>120</v>
      </c>
      <c r="H9" s="6">
        <v>14</v>
      </c>
      <c r="I9" s="6">
        <v>236</v>
      </c>
      <c r="J9" s="6" t="s">
        <v>124</v>
      </c>
      <c r="K9" s="6" t="s">
        <v>125</v>
      </c>
      <c r="L9" s="6">
        <v>9085</v>
      </c>
      <c r="M9" s="6">
        <v>0</v>
      </c>
      <c r="N9" s="6">
        <v>0</v>
      </c>
      <c r="O9" s="6">
        <f t="shared" si="0"/>
        <v>0</v>
      </c>
      <c r="P9" s="6" t="e">
        <f t="shared" si="1"/>
        <v>#DIV/0!</v>
      </c>
      <c r="Q9" s="7">
        <f t="shared" si="2"/>
        <v>0</v>
      </c>
      <c r="R9" s="7" t="e">
        <f t="shared" si="2"/>
        <v>#DIV/0!</v>
      </c>
      <c r="S9" s="7">
        <f t="shared" si="3"/>
        <v>0</v>
      </c>
      <c r="T9" s="7" t="e">
        <f t="shared" si="3"/>
        <v>#DIV/0!</v>
      </c>
    </row>
    <row r="10" spans="1:20">
      <c r="A10" s="6" t="s">
        <v>135</v>
      </c>
      <c r="B10" s="6" t="s">
        <v>136</v>
      </c>
      <c r="C10" s="6">
        <v>4</v>
      </c>
      <c r="D10" s="6">
        <v>3</v>
      </c>
      <c r="E10" s="6">
        <v>1.6</v>
      </c>
      <c r="F10" s="6">
        <v>1.2</v>
      </c>
      <c r="G10" s="6">
        <v>120</v>
      </c>
      <c r="H10" s="6">
        <v>14</v>
      </c>
      <c r="I10" s="6">
        <v>236</v>
      </c>
      <c r="J10" s="6" t="s">
        <v>124</v>
      </c>
      <c r="K10" s="6" t="s">
        <v>125</v>
      </c>
      <c r="L10" s="6">
        <v>9209</v>
      </c>
      <c r="M10" s="6">
        <v>0</v>
      </c>
      <c r="N10" s="6">
        <v>0</v>
      </c>
      <c r="O10" s="6">
        <f t="shared" si="0"/>
        <v>0</v>
      </c>
      <c r="P10" s="6" t="e">
        <f t="shared" si="1"/>
        <v>#DIV/0!</v>
      </c>
      <c r="Q10" s="7">
        <f t="shared" si="2"/>
        <v>0</v>
      </c>
      <c r="R10" s="7" t="e">
        <f t="shared" si="2"/>
        <v>#DIV/0!</v>
      </c>
      <c r="S10" s="7">
        <f t="shared" si="3"/>
        <v>0</v>
      </c>
      <c r="T10" s="7" t="e">
        <f t="shared" si="3"/>
        <v>#DIV/0!</v>
      </c>
    </row>
    <row r="11" spans="1:20">
      <c r="A11" s="6" t="s">
        <v>137</v>
      </c>
      <c r="B11" s="6" t="s">
        <v>138</v>
      </c>
      <c r="C11" s="6">
        <v>4</v>
      </c>
      <c r="D11" s="6" t="s">
        <v>133</v>
      </c>
      <c r="E11" s="6">
        <v>1.6</v>
      </c>
      <c r="F11" s="6">
        <v>1.2</v>
      </c>
      <c r="G11" s="6">
        <v>120</v>
      </c>
      <c r="H11" s="6">
        <v>14</v>
      </c>
      <c r="I11" s="6">
        <v>236</v>
      </c>
      <c r="J11" s="6" t="s">
        <v>124</v>
      </c>
      <c r="K11" s="6" t="s">
        <v>125</v>
      </c>
      <c r="L11" s="6">
        <v>8959</v>
      </c>
      <c r="M11" s="6">
        <v>0</v>
      </c>
      <c r="N11" s="6">
        <v>0</v>
      </c>
      <c r="O11" s="6">
        <f t="shared" si="0"/>
        <v>0</v>
      </c>
      <c r="P11" s="6" t="e">
        <f t="shared" si="1"/>
        <v>#DIV/0!</v>
      </c>
      <c r="Q11" s="7">
        <f t="shared" si="2"/>
        <v>0</v>
      </c>
      <c r="R11" s="7" t="e">
        <f t="shared" si="2"/>
        <v>#DIV/0!</v>
      </c>
      <c r="S11" s="7">
        <f t="shared" si="3"/>
        <v>0</v>
      </c>
      <c r="T11" s="7" t="e">
        <f t="shared" si="3"/>
        <v>#DIV/0!</v>
      </c>
    </row>
    <row r="12" spans="1:20">
      <c r="A12" s="6" t="s">
        <v>139</v>
      </c>
      <c r="B12" s="6" t="s">
        <v>123</v>
      </c>
      <c r="C12" s="6">
        <v>4</v>
      </c>
      <c r="D12" s="6">
        <v>3</v>
      </c>
      <c r="E12" s="6">
        <v>1.6</v>
      </c>
      <c r="F12" s="6">
        <v>1.2</v>
      </c>
      <c r="G12" s="6">
        <v>120</v>
      </c>
      <c r="H12" s="6">
        <v>14</v>
      </c>
      <c r="I12" s="6">
        <v>236</v>
      </c>
      <c r="J12" s="6" t="s">
        <v>124</v>
      </c>
      <c r="K12" s="6" t="s">
        <v>125</v>
      </c>
      <c r="L12" s="6">
        <v>9149</v>
      </c>
      <c r="M12" s="6">
        <v>1190</v>
      </c>
      <c r="N12" s="6">
        <v>1208</v>
      </c>
      <c r="O12" s="6">
        <f t="shared" si="0"/>
        <v>19.852368127664228</v>
      </c>
      <c r="P12" s="6">
        <f t="shared" si="1"/>
        <v>-0.75062552126772308</v>
      </c>
      <c r="Q12" s="7">
        <f t="shared" si="2"/>
        <v>19.852368127664228</v>
      </c>
      <c r="R12" s="7">
        <f t="shared" si="2"/>
        <v>-0.84960132778313757</v>
      </c>
      <c r="S12" s="7">
        <f t="shared" si="3"/>
        <v>0</v>
      </c>
      <c r="T12" s="7">
        <f t="shared" si="3"/>
        <v>9.8975806515414683E-2</v>
      </c>
    </row>
    <row r="13" spans="1:20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>
        <v>9176</v>
      </c>
      <c r="M13" s="6">
        <v>994</v>
      </c>
      <c r="N13" s="6">
        <v>988</v>
      </c>
      <c r="O13" s="6">
        <f t="shared" si="0"/>
        <v>16.360139930252835</v>
      </c>
      <c r="P13" s="6">
        <f t="shared" si="1"/>
        <v>0.30272452068617556</v>
      </c>
      <c r="Q13" s="6"/>
      <c r="R13" s="6"/>
      <c r="S13" s="6"/>
      <c r="T13" s="6"/>
    </row>
    <row r="14" spans="1:20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>
        <v>8829</v>
      </c>
      <c r="M14" s="6">
        <v>2981</v>
      </c>
      <c r="N14" s="6">
        <v>2698</v>
      </c>
      <c r="O14" s="6">
        <f t="shared" si="0"/>
        <v>48.718860346585117</v>
      </c>
      <c r="P14" s="6">
        <f t="shared" si="1"/>
        <v>4.9832717027645712</v>
      </c>
      <c r="Q14" s="6"/>
      <c r="R14" s="6"/>
      <c r="S14" s="6"/>
      <c r="T14" s="6"/>
    </row>
    <row r="15" spans="1:20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>
        <v>9103</v>
      </c>
      <c r="M15" s="6">
        <v>2605</v>
      </c>
      <c r="N15" s="6">
        <v>2350</v>
      </c>
      <c r="O15" s="6">
        <f t="shared" si="0"/>
        <v>41.228343403273648</v>
      </c>
      <c r="P15" s="6">
        <f t="shared" si="1"/>
        <v>5.1463168516649844</v>
      </c>
      <c r="Q15" s="6"/>
      <c r="R15" s="6"/>
      <c r="S15" s="6"/>
      <c r="T15" s="6"/>
    </row>
    <row r="16" spans="1:20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>
        <v>8641</v>
      </c>
      <c r="M16" s="6">
        <v>2537</v>
      </c>
      <c r="N16" s="6">
        <v>2500</v>
      </c>
      <c r="O16" s="6">
        <f t="shared" si="0"/>
        <v>44.151423909269766</v>
      </c>
      <c r="P16" s="6">
        <f t="shared" si="1"/>
        <v>0.7345642247369466</v>
      </c>
      <c r="Q16" s="6"/>
      <c r="R16" s="6"/>
      <c r="S16" s="6"/>
      <c r="T16" s="6"/>
    </row>
    <row r="17" spans="1:20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>
        <v>9009</v>
      </c>
      <c r="M17" s="6">
        <v>1851</v>
      </c>
      <c r="N17" s="6">
        <v>1780</v>
      </c>
      <c r="O17" s="6">
        <f t="shared" si="0"/>
        <v>30.527161949161947</v>
      </c>
      <c r="P17" s="6">
        <f t="shared" si="1"/>
        <v>1.9553841916827319</v>
      </c>
      <c r="Q17" s="6"/>
      <c r="R17" s="6"/>
      <c r="S17" s="6"/>
      <c r="T17" s="6"/>
    </row>
    <row r="18" spans="1:20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>
        <v>9189</v>
      </c>
      <c r="M18" s="6">
        <v>0</v>
      </c>
      <c r="N18" s="6">
        <v>0</v>
      </c>
      <c r="O18" s="6">
        <f t="shared" si="0"/>
        <v>0</v>
      </c>
      <c r="P18" s="6" t="e">
        <f t="shared" si="1"/>
        <v>#DIV/0!</v>
      </c>
      <c r="Q18" s="6"/>
      <c r="R18" s="6"/>
      <c r="S18" s="6"/>
      <c r="T18" s="6"/>
    </row>
    <row r="19" spans="1:20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>
        <v>9178</v>
      </c>
      <c r="M19" s="6">
        <v>0</v>
      </c>
      <c r="N19" s="6">
        <v>0</v>
      </c>
      <c r="O19" s="6">
        <f t="shared" si="0"/>
        <v>0</v>
      </c>
      <c r="P19" s="6" t="e">
        <f t="shared" si="1"/>
        <v>#DIV/0!</v>
      </c>
      <c r="Q19" s="6"/>
      <c r="R19" s="6"/>
      <c r="S19" s="6"/>
      <c r="T19" s="6"/>
    </row>
    <row r="20" spans="1:20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>
        <v>9226</v>
      </c>
      <c r="M20" s="6">
        <v>0</v>
      </c>
      <c r="N20" s="6">
        <v>0</v>
      </c>
      <c r="O20" s="6">
        <f t="shared" si="0"/>
        <v>0</v>
      </c>
      <c r="P20" s="6" t="e">
        <f t="shared" si="1"/>
        <v>#DIV/0!</v>
      </c>
      <c r="Q20" s="6"/>
      <c r="R20" s="6"/>
      <c r="S20" s="6"/>
      <c r="T20" s="6"/>
    </row>
    <row r="21" spans="1:20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>
        <v>8953</v>
      </c>
      <c r="M21" s="6">
        <v>0</v>
      </c>
      <c r="N21" s="6">
        <v>0</v>
      </c>
      <c r="O21" s="6">
        <f t="shared" si="0"/>
        <v>0</v>
      </c>
      <c r="P21" s="6" t="e">
        <f t="shared" si="1"/>
        <v>#DIV/0!</v>
      </c>
      <c r="Q21" s="6"/>
      <c r="R21" s="6"/>
      <c r="S21" s="6"/>
      <c r="T21" s="6"/>
    </row>
    <row r="22" spans="1:20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>
        <v>9263</v>
      </c>
      <c r="M22" s="6">
        <v>992</v>
      </c>
      <c r="N22" s="6">
        <v>1011</v>
      </c>
      <c r="O22" s="6"/>
      <c r="P22" s="6">
        <f t="shared" si="1"/>
        <v>-0.94857713429855217</v>
      </c>
      <c r="Q22" s="6"/>
      <c r="R22" s="6"/>
      <c r="S22" s="6"/>
      <c r="T22" s="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L15" sqref="L15"/>
    </sheetView>
  </sheetViews>
  <sheetFormatPr defaultRowHeight="14.5"/>
  <sheetData>
    <row r="1" spans="1:8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</row>
    <row r="2" spans="1:8">
      <c r="A2" t="s">
        <v>44</v>
      </c>
      <c r="B2">
        <v>9204</v>
      </c>
      <c r="C2">
        <v>727</v>
      </c>
      <c r="D2">
        <v>816</v>
      </c>
      <c r="E2">
        <v>12.712314971751413</v>
      </c>
      <c r="F2">
        <v>-5.7679844458846405</v>
      </c>
      <c r="G2">
        <v>12.585618210292026</v>
      </c>
      <c r="H2">
        <v>-4.9424251578692786</v>
      </c>
    </row>
    <row r="3" spans="1:8">
      <c r="A3" t="s">
        <v>45</v>
      </c>
      <c r="B3">
        <v>9166</v>
      </c>
      <c r="C3">
        <v>722</v>
      </c>
      <c r="D3">
        <v>784</v>
      </c>
      <c r="E3">
        <v>12.458921448832641</v>
      </c>
      <c r="F3">
        <v>-4.1168658698539176</v>
      </c>
    </row>
    <row r="4" spans="1:8">
      <c r="A4" t="s">
        <v>46</v>
      </c>
      <c r="B4">
        <v>9400</v>
      </c>
      <c r="C4">
        <v>2694</v>
      </c>
      <c r="D4">
        <v>1712</v>
      </c>
      <c r="E4">
        <v>35.542827021276594</v>
      </c>
      <c r="F4">
        <v>22.287789378120745</v>
      </c>
      <c r="G4">
        <v>35.169173190211055</v>
      </c>
      <c r="H4">
        <v>24.61748466220272</v>
      </c>
    </row>
    <row r="5" spans="1:8">
      <c r="A5" t="s">
        <v>47</v>
      </c>
      <c r="B5">
        <v>9737</v>
      </c>
      <c r="C5">
        <v>2836</v>
      </c>
      <c r="D5">
        <v>1632</v>
      </c>
      <c r="E5">
        <v>34.795519359145523</v>
      </c>
      <c r="F5">
        <v>26.947179946284692</v>
      </c>
    </row>
    <row r="6" spans="1:8">
      <c r="A6" t="s">
        <v>48</v>
      </c>
      <c r="B6">
        <v>9242</v>
      </c>
      <c r="C6">
        <v>166</v>
      </c>
      <c r="D6">
        <v>210</v>
      </c>
      <c r="E6">
        <v>3.0850144990261845</v>
      </c>
      <c r="F6">
        <v>-11.702127659574469</v>
      </c>
      <c r="G6">
        <v>3.1590797543218119</v>
      </c>
      <c r="H6">
        <v>-10.237028742067936</v>
      </c>
    </row>
    <row r="7" spans="1:8">
      <c r="A7" t="s">
        <v>49</v>
      </c>
      <c r="B7">
        <v>9358</v>
      </c>
      <c r="C7">
        <v>182</v>
      </c>
      <c r="D7">
        <v>217</v>
      </c>
      <c r="E7">
        <v>3.2331450096174392</v>
      </c>
      <c r="F7">
        <v>-8.7719298245614041</v>
      </c>
    </row>
    <row r="8" spans="1:8">
      <c r="A8" t="s">
        <v>50</v>
      </c>
      <c r="B8">
        <v>9537</v>
      </c>
      <c r="C8">
        <v>867</v>
      </c>
      <c r="D8">
        <v>770</v>
      </c>
      <c r="E8">
        <v>13.01584072559505</v>
      </c>
      <c r="F8">
        <v>5.9254734270006111</v>
      </c>
      <c r="G8">
        <v>12.800428414905433</v>
      </c>
      <c r="H8">
        <v>6.4237997542914052</v>
      </c>
    </row>
    <row r="9" spans="1:8">
      <c r="A9" t="s">
        <v>51</v>
      </c>
      <c r="B9">
        <v>9749</v>
      </c>
      <c r="C9">
        <v>865</v>
      </c>
      <c r="D9">
        <v>753</v>
      </c>
      <c r="E9">
        <v>12.585016104215816</v>
      </c>
      <c r="F9">
        <v>6.9221260815822001</v>
      </c>
    </row>
    <row r="11" spans="1:8">
      <c r="A11" t="s">
        <v>52</v>
      </c>
    </row>
    <row r="12" spans="1:8">
      <c r="A12" t="s">
        <v>53</v>
      </c>
      <c r="B12">
        <v>10017</v>
      </c>
      <c r="C12">
        <v>2420</v>
      </c>
      <c r="D12">
        <v>2214</v>
      </c>
      <c r="E12">
        <v>35.079523410202654</v>
      </c>
      <c r="F12">
        <v>4.4454035390591278</v>
      </c>
      <c r="G12">
        <v>34.468263416568149</v>
      </c>
      <c r="H12">
        <v>3.2486318709951783</v>
      </c>
    </row>
    <row r="13" spans="1:8">
      <c r="A13" t="s">
        <v>54</v>
      </c>
      <c r="B13">
        <v>9933</v>
      </c>
      <c r="C13">
        <v>2263</v>
      </c>
      <c r="D13">
        <v>2172</v>
      </c>
      <c r="E13">
        <v>33.857003422933651</v>
      </c>
      <c r="F13">
        <v>2.0518602029312287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L13" sqref="L13"/>
    </sheetView>
  </sheetViews>
  <sheetFormatPr defaultRowHeight="14.5"/>
  <cols>
    <col min="1" max="1" width="32" customWidth="1"/>
    <col min="2" max="2" width="13" customWidth="1"/>
  </cols>
  <sheetData>
    <row r="1" spans="1:13">
      <c r="A1" s="3" t="s">
        <v>11</v>
      </c>
    </row>
    <row r="2" spans="1:13">
      <c r="A2" t="s">
        <v>12</v>
      </c>
      <c r="B2" s="1" t="s">
        <v>13</v>
      </c>
      <c r="C2" t="s">
        <v>14</v>
      </c>
      <c r="H2" s="2" t="s">
        <v>15</v>
      </c>
      <c r="I2" s="2" t="s">
        <v>16</v>
      </c>
      <c r="J2" s="2"/>
      <c r="K2" s="2"/>
    </row>
    <row r="3" spans="1:13">
      <c r="A3" t="s">
        <v>28</v>
      </c>
      <c r="B3" s="1" t="s">
        <v>17</v>
      </c>
      <c r="C3">
        <v>9518</v>
      </c>
      <c r="D3">
        <v>1759</v>
      </c>
      <c r="E3">
        <v>1809</v>
      </c>
      <c r="F3">
        <f>SUM(D3:E3)</f>
        <v>3568</v>
      </c>
      <c r="G3">
        <f>F3/C3</f>
        <v>0.37486866988863204</v>
      </c>
      <c r="H3" s="2">
        <f>75.742*G3</f>
        <v>28.39330279470477</v>
      </c>
      <c r="I3" s="2">
        <f>(D3-E3)/(D3+E3)*100</f>
        <v>-1.4013452914798208</v>
      </c>
      <c r="J3" s="4"/>
      <c r="K3" s="2"/>
      <c r="M3" s="5"/>
    </row>
    <row r="4" spans="1:13">
      <c r="A4" t="s">
        <v>27</v>
      </c>
      <c r="B4" s="1" t="s">
        <v>18</v>
      </c>
      <c r="C4">
        <v>9386</v>
      </c>
      <c r="D4">
        <v>1733</v>
      </c>
      <c r="E4">
        <v>1787</v>
      </c>
      <c r="F4">
        <f t="shared" ref="F4:F8" si="0">SUM(D4:E4)</f>
        <v>3520</v>
      </c>
      <c r="G4">
        <f t="shared" ref="G4:G8" si="1">F4/C4</f>
        <v>0.37502663541444703</v>
      </c>
      <c r="H4" s="2">
        <f t="shared" ref="H4:H8" si="2">75.742*G4</f>
        <v>28.405267419561049</v>
      </c>
      <c r="I4" s="2">
        <f t="shared" ref="I4:I8" si="3">(D4-E4)/(D4+E4)*100</f>
        <v>-1.5340909090909092</v>
      </c>
      <c r="J4" s="4"/>
    </row>
    <row r="5" spans="1:13">
      <c r="A5" t="s">
        <v>29</v>
      </c>
      <c r="B5" s="1" t="s">
        <v>19</v>
      </c>
      <c r="C5">
        <v>9393</v>
      </c>
      <c r="D5">
        <v>1656</v>
      </c>
      <c r="E5">
        <v>1709</v>
      </c>
      <c r="F5">
        <f t="shared" si="0"/>
        <v>3365</v>
      </c>
      <c r="G5">
        <f t="shared" si="1"/>
        <v>0.35824550196955179</v>
      </c>
      <c r="H5" s="2">
        <f t="shared" si="2"/>
        <v>27.134230810177794</v>
      </c>
      <c r="I5" s="2">
        <f t="shared" si="3"/>
        <v>-1.575037147102526</v>
      </c>
      <c r="J5" s="4"/>
      <c r="K5" s="2"/>
    </row>
    <row r="6" spans="1:13">
      <c r="A6" t="s">
        <v>29</v>
      </c>
      <c r="B6" s="1" t="s">
        <v>20</v>
      </c>
      <c r="C6">
        <v>9400</v>
      </c>
      <c r="D6">
        <v>1572</v>
      </c>
      <c r="E6">
        <v>1690</v>
      </c>
      <c r="F6">
        <f t="shared" si="0"/>
        <v>3262</v>
      </c>
      <c r="G6">
        <f t="shared" si="1"/>
        <v>0.34702127659574467</v>
      </c>
      <c r="H6" s="2">
        <f t="shared" si="2"/>
        <v>26.284085531914894</v>
      </c>
      <c r="I6" s="2">
        <f t="shared" si="3"/>
        <v>-3.6174126302881664</v>
      </c>
      <c r="J6" s="4"/>
    </row>
    <row r="7" spans="1:13">
      <c r="A7" t="s">
        <v>30</v>
      </c>
      <c r="B7" s="1" t="s">
        <v>21</v>
      </c>
      <c r="C7">
        <v>9333</v>
      </c>
      <c r="D7">
        <v>1757</v>
      </c>
      <c r="E7">
        <v>1833</v>
      </c>
      <c r="F7">
        <f t="shared" si="0"/>
        <v>3590</v>
      </c>
      <c r="G7">
        <f t="shared" si="1"/>
        <v>0.38465659487838849</v>
      </c>
      <c r="H7" s="2">
        <f t="shared" si="2"/>
        <v>29.134659809278904</v>
      </c>
      <c r="I7" s="2">
        <f t="shared" si="3"/>
        <v>-2.116991643454039</v>
      </c>
      <c r="J7" s="4"/>
      <c r="K7" s="2"/>
    </row>
    <row r="8" spans="1:13">
      <c r="A8" t="s">
        <v>30</v>
      </c>
      <c r="B8" s="1" t="s">
        <v>22</v>
      </c>
      <c r="C8">
        <v>9555</v>
      </c>
      <c r="D8">
        <v>1761</v>
      </c>
      <c r="E8">
        <v>1821</v>
      </c>
      <c r="F8">
        <f t="shared" si="0"/>
        <v>3582</v>
      </c>
      <c r="G8">
        <f t="shared" si="1"/>
        <v>0.37488226059654634</v>
      </c>
      <c r="H8" s="2">
        <f t="shared" si="2"/>
        <v>28.394332182103614</v>
      </c>
      <c r="I8" s="2">
        <f t="shared" si="3"/>
        <v>-1.675041876046901</v>
      </c>
      <c r="J8" s="2"/>
    </row>
    <row r="9" spans="1:13">
      <c r="A9" t="s">
        <v>31</v>
      </c>
      <c r="B9" s="1" t="s">
        <v>23</v>
      </c>
      <c r="C9">
        <v>9169</v>
      </c>
      <c r="D9">
        <v>3402</v>
      </c>
      <c r="E9">
        <v>2801</v>
      </c>
      <c r="F9">
        <f>SUM(D9:E9)</f>
        <v>6203</v>
      </c>
      <c r="G9">
        <f>F9/C9</f>
        <v>0.67651870432980699</v>
      </c>
      <c r="H9" s="2">
        <f>75.742*G9</f>
        <v>51.240879703348241</v>
      </c>
      <c r="I9" s="2">
        <f>(D9-E9)/(D9+E9)*100</f>
        <v>9.6888602289214898</v>
      </c>
      <c r="J9" s="4"/>
      <c r="K9" s="2"/>
      <c r="M9" s="5"/>
    </row>
    <row r="10" spans="1:13">
      <c r="A10" t="s">
        <v>31</v>
      </c>
      <c r="B10" s="1" t="s">
        <v>24</v>
      </c>
      <c r="C10">
        <v>9268</v>
      </c>
      <c r="D10">
        <v>3466</v>
      </c>
      <c r="E10">
        <v>2854</v>
      </c>
      <c r="F10">
        <f t="shared" ref="F10:F18" si="4">SUM(D10:E10)</f>
        <v>6320</v>
      </c>
      <c r="G10">
        <f t="shared" ref="G10:G18" si="5">F10/C10</f>
        <v>0.68191627104013808</v>
      </c>
      <c r="H10" s="2">
        <f t="shared" ref="H10:H18" si="6">75.742*G10</f>
        <v>51.649702201122139</v>
      </c>
      <c r="I10" s="2">
        <f t="shared" ref="I10:I18" si="7">(D10-E10)/(D10+E10)*100</f>
        <v>9.6835443037974684</v>
      </c>
      <c r="J10" s="2"/>
    </row>
    <row r="11" spans="1:13">
      <c r="A11" t="s">
        <v>32</v>
      </c>
      <c r="B11" s="1" t="s">
        <v>25</v>
      </c>
      <c r="C11">
        <v>9366</v>
      </c>
      <c r="D11">
        <v>3369</v>
      </c>
      <c r="E11">
        <v>2765</v>
      </c>
      <c r="F11">
        <f t="shared" si="4"/>
        <v>6134</v>
      </c>
      <c r="G11">
        <f t="shared" si="5"/>
        <v>0.65492205850950247</v>
      </c>
      <c r="H11" s="2">
        <f t="shared" si="6"/>
        <v>49.60510655562674</v>
      </c>
      <c r="I11" s="2">
        <f t="shared" si="7"/>
        <v>9.8467557874144109</v>
      </c>
      <c r="J11" s="2"/>
    </row>
    <row r="12" spans="1:13">
      <c r="A12" t="s">
        <v>32</v>
      </c>
      <c r="B12" s="1" t="s">
        <v>26</v>
      </c>
      <c r="C12">
        <v>9191</v>
      </c>
      <c r="D12">
        <v>3405</v>
      </c>
      <c r="E12">
        <v>2804</v>
      </c>
      <c r="F12">
        <f t="shared" si="4"/>
        <v>6209</v>
      </c>
      <c r="G12">
        <f t="shared" si="5"/>
        <v>0.67555217060167561</v>
      </c>
      <c r="H12" s="2">
        <f t="shared" si="6"/>
        <v>51.167672505712119</v>
      </c>
      <c r="I12" s="2">
        <f t="shared" si="7"/>
        <v>9.6794975036237716</v>
      </c>
      <c r="J12" s="2"/>
    </row>
    <row r="13" spans="1:13">
      <c r="A13" t="s">
        <v>33</v>
      </c>
      <c r="C13" s="6">
        <v>10085</v>
      </c>
      <c r="D13" s="6">
        <v>863</v>
      </c>
      <c r="E13" s="6">
        <v>837</v>
      </c>
      <c r="F13">
        <f t="shared" si="4"/>
        <v>1700</v>
      </c>
      <c r="G13">
        <f t="shared" si="5"/>
        <v>0.1685671789786812</v>
      </c>
      <c r="H13" s="2">
        <f t="shared" si="6"/>
        <v>12.767615270203272</v>
      </c>
      <c r="I13" s="2">
        <f t="shared" si="7"/>
        <v>1.5294117647058825</v>
      </c>
    </row>
    <row r="14" spans="1:13">
      <c r="A14" t="s">
        <v>33</v>
      </c>
      <c r="C14" s="6">
        <v>9897</v>
      </c>
      <c r="D14" s="6">
        <v>675</v>
      </c>
      <c r="E14" s="6">
        <v>796</v>
      </c>
      <c r="F14">
        <f t="shared" si="4"/>
        <v>1471</v>
      </c>
      <c r="G14">
        <f t="shared" si="5"/>
        <v>0.14863089825199555</v>
      </c>
      <c r="H14" s="2">
        <f t="shared" si="6"/>
        <v>11.257601495402648</v>
      </c>
      <c r="I14" s="2">
        <f t="shared" si="7"/>
        <v>-8.2256968048946284</v>
      </c>
    </row>
    <row r="15" spans="1:13">
      <c r="A15" t="s">
        <v>34</v>
      </c>
      <c r="C15">
        <v>9507</v>
      </c>
      <c r="D15">
        <v>660</v>
      </c>
      <c r="E15">
        <v>778</v>
      </c>
      <c r="F15">
        <f t="shared" si="4"/>
        <v>1438</v>
      </c>
      <c r="G15">
        <f t="shared" si="5"/>
        <v>0.15125696854948986</v>
      </c>
      <c r="H15" s="2">
        <f t="shared" si="6"/>
        <v>11.456505311875462</v>
      </c>
      <c r="I15" s="2">
        <f t="shared" si="7"/>
        <v>-8.2058414464534071</v>
      </c>
    </row>
    <row r="16" spans="1:13">
      <c r="A16" t="s">
        <v>34</v>
      </c>
      <c r="C16">
        <v>9489</v>
      </c>
      <c r="D16">
        <v>658</v>
      </c>
      <c r="E16">
        <v>732</v>
      </c>
      <c r="F16">
        <f t="shared" si="4"/>
        <v>1390</v>
      </c>
      <c r="G16">
        <f t="shared" si="5"/>
        <v>0.1464854041521762</v>
      </c>
      <c r="H16" s="2">
        <f t="shared" si="6"/>
        <v>11.095097481294131</v>
      </c>
      <c r="I16" s="2">
        <f t="shared" si="7"/>
        <v>-5.3237410071942444</v>
      </c>
    </row>
    <row r="17" spans="1:9">
      <c r="A17" t="s">
        <v>35</v>
      </c>
      <c r="C17">
        <v>10658</v>
      </c>
      <c r="D17">
        <v>785</v>
      </c>
      <c r="E17">
        <v>830</v>
      </c>
      <c r="F17">
        <f t="shared" si="4"/>
        <v>1615</v>
      </c>
      <c r="G17">
        <f t="shared" si="5"/>
        <v>0.15152936761118407</v>
      </c>
      <c r="H17" s="2">
        <f t="shared" si="6"/>
        <v>11.477137361606305</v>
      </c>
      <c r="I17" s="2">
        <f t="shared" si="7"/>
        <v>-2.7863777089783279</v>
      </c>
    </row>
    <row r="18" spans="1:9">
      <c r="A18" t="s">
        <v>35</v>
      </c>
      <c r="C18">
        <v>10051</v>
      </c>
      <c r="D18">
        <v>703</v>
      </c>
      <c r="E18">
        <v>835</v>
      </c>
      <c r="F18">
        <f t="shared" si="4"/>
        <v>1538</v>
      </c>
      <c r="G18">
        <f t="shared" si="5"/>
        <v>0.15301960003979703</v>
      </c>
      <c r="H18" s="2">
        <f t="shared" si="6"/>
        <v>11.590010546214307</v>
      </c>
      <c r="I18" s="2">
        <f t="shared" si="7"/>
        <v>-8.5825747724317303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F21" sqref="F21"/>
    </sheetView>
  </sheetViews>
  <sheetFormatPr defaultRowHeight="14.5"/>
  <sheetData>
    <row r="1" spans="1:9">
      <c r="A1" s="3" t="s">
        <v>0</v>
      </c>
      <c r="B1" s="3"/>
      <c r="C1" s="3"/>
      <c r="D1" s="3"/>
    </row>
    <row r="2" spans="1:9">
      <c r="A2" t="s">
        <v>1</v>
      </c>
      <c r="B2" s="1" t="s">
        <v>2</v>
      </c>
      <c r="C2" t="s">
        <v>3</v>
      </c>
      <c r="F2">
        <f>SUM(D2:E2)</f>
        <v>0</v>
      </c>
      <c r="G2" t="e">
        <f>F2/C2</f>
        <v>#VALUE!</v>
      </c>
      <c r="H2" s="2" t="e">
        <f>82.951*G2</f>
        <v>#VALUE!</v>
      </c>
      <c r="I2" s="2" t="e">
        <f>(D2-E2)/(D2+E2)*100</f>
        <v>#DIV/0!</v>
      </c>
    </row>
    <row r="3" spans="1:9">
      <c r="A3" t="s">
        <v>4</v>
      </c>
      <c r="B3" s="1" t="s">
        <v>5</v>
      </c>
      <c r="C3">
        <v>9410</v>
      </c>
      <c r="D3">
        <v>2075</v>
      </c>
      <c r="E3">
        <v>611</v>
      </c>
      <c r="F3">
        <f>SUM(D3:E3)</f>
        <v>2686</v>
      </c>
      <c r="G3">
        <f>F3/C3</f>
        <v>0.28544102019128587</v>
      </c>
      <c r="H3" s="2">
        <f>82.951*G3</f>
        <v>23.677618065887351</v>
      </c>
      <c r="I3" s="2">
        <f>(D3-E3)/(D3+E3)*100</f>
        <v>54.504839910647803</v>
      </c>
    </row>
    <row r="4" spans="1:9">
      <c r="A4" t="s">
        <v>6</v>
      </c>
      <c r="B4" s="1" t="s">
        <v>7</v>
      </c>
      <c r="C4">
        <v>8768</v>
      </c>
      <c r="D4">
        <v>1355</v>
      </c>
      <c r="E4">
        <v>1079</v>
      </c>
      <c r="F4">
        <f>SUM(D4:E4)</f>
        <v>2434</v>
      </c>
      <c r="G4">
        <f>F4/C4</f>
        <v>0.27760036496350365</v>
      </c>
      <c r="H4" s="2">
        <f>82.951*G4</f>
        <v>23.02722787408759</v>
      </c>
      <c r="I4" s="2">
        <f>(D4-E4)/(D4+E4)*100</f>
        <v>11.33935907970419</v>
      </c>
    </row>
    <row r="5" spans="1:9">
      <c r="A5" t="s">
        <v>8</v>
      </c>
      <c r="B5" s="1" t="s">
        <v>9</v>
      </c>
      <c r="C5">
        <v>8532</v>
      </c>
      <c r="D5">
        <v>2276</v>
      </c>
      <c r="E5">
        <v>789</v>
      </c>
      <c r="F5">
        <f>SUM(D5:E5)</f>
        <v>3065</v>
      </c>
      <c r="G5">
        <f>F5/C5</f>
        <v>0.35923581809657756</v>
      </c>
      <c r="H5" s="2">
        <f>82.951*G5</f>
        <v>29.798970346929202</v>
      </c>
      <c r="I5" s="2">
        <f>(D5-E5)/(D5+E5)*100</f>
        <v>48.515497553017944</v>
      </c>
    </row>
    <row r="6" spans="1:9">
      <c r="A6" t="s">
        <v>1</v>
      </c>
      <c r="B6" s="1" t="s">
        <v>10</v>
      </c>
      <c r="C6">
        <v>8455</v>
      </c>
      <c r="D6">
        <v>2100</v>
      </c>
      <c r="E6">
        <v>891</v>
      </c>
      <c r="F6">
        <f>SUM(D6:E6)</f>
        <v>2991</v>
      </c>
      <c r="G6">
        <f>F6/C6</f>
        <v>0.35375517445298638</v>
      </c>
      <c r="H6" s="2">
        <f>82.951*G6</f>
        <v>29.344345476049671</v>
      </c>
      <c r="I6" s="2">
        <f>(D6-E6)/(D6+E6)*100</f>
        <v>40.421263791374123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H15" sqref="H15"/>
    </sheetView>
  </sheetViews>
  <sheetFormatPr defaultRowHeight="14.5"/>
  <cols>
    <col min="1" max="1" width="22.90625" style="8" customWidth="1"/>
  </cols>
  <sheetData>
    <row r="1" spans="1:6">
      <c r="B1" t="s">
        <v>37</v>
      </c>
      <c r="C1" t="s">
        <v>38</v>
      </c>
      <c r="D1" t="s">
        <v>39</v>
      </c>
      <c r="E1" t="s">
        <v>62</v>
      </c>
      <c r="F1" t="s">
        <v>63</v>
      </c>
    </row>
    <row r="2" spans="1:6" ht="15.5">
      <c r="A2" s="9" t="s">
        <v>55</v>
      </c>
      <c r="B2" s="10">
        <v>9245</v>
      </c>
      <c r="C2" s="10">
        <v>1008</v>
      </c>
      <c r="D2" s="10">
        <v>669</v>
      </c>
      <c r="E2" s="11">
        <f>75.742*(C2+D2)/B2</f>
        <v>13.739246511627908</v>
      </c>
      <c r="F2" s="11">
        <f t="shared" ref="F2:F7" si="0">100*(C2-D2)/(C2+D2)</f>
        <v>20.214669051878353</v>
      </c>
    </row>
    <row r="3" spans="1:6" ht="15.5">
      <c r="A3" s="9" t="s">
        <v>57</v>
      </c>
      <c r="B3" s="10">
        <v>9349</v>
      </c>
      <c r="C3" s="10">
        <v>3734</v>
      </c>
      <c r="D3" s="10">
        <v>1452</v>
      </c>
      <c r="E3" s="11">
        <f t="shared" ref="E3:E7" si="1">75.742*(C3+D3)/B3</f>
        <v>42.014976147181521</v>
      </c>
      <c r="F3" s="11">
        <f t="shared" si="0"/>
        <v>44.003085229463942</v>
      </c>
    </row>
    <row r="4" spans="1:6" ht="15.5">
      <c r="A4" s="9" t="s">
        <v>58</v>
      </c>
      <c r="B4" s="10">
        <v>9317</v>
      </c>
      <c r="C4" s="10">
        <v>4521</v>
      </c>
      <c r="D4" s="10">
        <v>484</v>
      </c>
      <c r="E4" s="11">
        <f t="shared" si="1"/>
        <v>40.687851239669421</v>
      </c>
      <c r="F4" s="11">
        <f t="shared" si="0"/>
        <v>80.659340659340657</v>
      </c>
    </row>
    <row r="5" spans="1:6" ht="17.5">
      <c r="A5" s="9" t="s">
        <v>59</v>
      </c>
      <c r="B5" s="10">
        <v>9506</v>
      </c>
      <c r="C5" s="10">
        <v>2674</v>
      </c>
      <c r="D5" s="10">
        <v>2872</v>
      </c>
      <c r="E5" s="11">
        <f t="shared" si="1"/>
        <v>44.189473174836948</v>
      </c>
      <c r="F5" s="11">
        <f t="shared" si="0"/>
        <v>-3.5701406419040751</v>
      </c>
    </row>
    <row r="6" spans="1:6" ht="17.5">
      <c r="A6" s="9" t="s">
        <v>60</v>
      </c>
      <c r="B6" s="10">
        <v>9272</v>
      </c>
      <c r="C6" s="10">
        <v>3257</v>
      </c>
      <c r="D6" s="10">
        <v>495</v>
      </c>
      <c r="E6" s="11">
        <f t="shared" si="1"/>
        <v>30.649696289905091</v>
      </c>
      <c r="F6" s="11">
        <f t="shared" si="0"/>
        <v>73.614072494669514</v>
      </c>
    </row>
    <row r="7" spans="1:6" ht="17.5">
      <c r="A7" s="9" t="s">
        <v>61</v>
      </c>
      <c r="B7" s="12">
        <v>9370</v>
      </c>
      <c r="C7" s="12">
        <v>3227</v>
      </c>
      <c r="D7" s="12">
        <v>50</v>
      </c>
      <c r="E7" s="13">
        <f t="shared" si="1"/>
        <v>26.489491355389543</v>
      </c>
      <c r="F7" s="13">
        <f t="shared" si="0"/>
        <v>96.948428440646936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Suppl_Table_8</vt:lpstr>
      <vt:lpstr>Suppl_Table_9</vt:lpstr>
      <vt:lpstr>Suppl_Table_10</vt:lpstr>
      <vt:lpstr>Suppl_Table_11</vt:lpstr>
      <vt:lpstr>Suppl_Table_12</vt:lpstr>
      <vt:lpstr>Suppl_Table_13</vt:lpstr>
      <vt:lpstr>Suppl_Table_14</vt:lpstr>
      <vt:lpstr>Suppl_Table_15</vt:lpstr>
      <vt:lpstr>Suppl_Table_16</vt:lpstr>
      <vt:lpstr>Suppl_Table_17</vt:lpstr>
      <vt:lpstr>Suppl_Table_18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xiang zhang</dc:creator>
  <cp:lastModifiedBy>Dongping Chen</cp:lastModifiedBy>
  <dcterms:created xsi:type="dcterms:W3CDTF">2024-05-06T13:08:08Z</dcterms:created>
  <dcterms:modified xsi:type="dcterms:W3CDTF">2024-05-06T16:33:57Z</dcterms:modified>
</cp:coreProperties>
</file>